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80"/>
  </bookViews>
  <sheets>
    <sheet name="Прайс" sheetId="1" r:id="rId1"/>
    <sheet name="КРАСКИ" sheetId="3" r:id="rId2"/>
    <sheet name="МИКРОЦЕМЕНТ, ПОЛИЦЕМЕНТ" sheetId="4" r:id="rId3"/>
    <sheet name="Можно на Фасады и Дерево" sheetId="5" r:id="rId4"/>
    <sheet name="Грунтование, Защита" sheetId="6" r:id="rId5"/>
  </sheets>
  <definedNames>
    <definedName name="_xlnm._FilterDatabase" localSheetId="4" hidden="1">'Грунтование, Защита'!$A$3:$C$95</definedName>
    <definedName name="_xlnm._FilterDatabase" localSheetId="3" hidden="1">'Грунтование, Защита'!$A$3:$C$95</definedName>
    <definedName name="_xlnm._FilterDatabase" localSheetId="0" hidden="1">Прайс!$C$1:$C$319</definedName>
    <definedName name="_xlnm.Print_Area" localSheetId="3">'Можно на Фасады и Дерево'!A1:D51</definedName>
    <definedName name="_xlnm.Print_Area" localSheetId="0">Прайс!A1:L253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<sst xmlns="http://schemas.openxmlformats.org/spreadsheetml/2006/main" count="2188" uniqueCount="929">
  <si>
    <t>"ITALICA" ПРОФЕССИОНАЛЬНЫЙ ЗАВОД ДЕКОРАТИВНЫХ ПОКРЫТИЙ   8(800)350-25-61  italica.pro    italica.pro@mail.ru</t>
  </si>
  <si>
    <t>ПРАЙС-ЛИСТ 01.02.2025</t>
  </si>
  <si>
    <t xml:space="preserve">Упаковка </t>
  </si>
  <si>
    <t>Полная Номенклатура для 1С</t>
  </si>
  <si>
    <t>Артикул</t>
  </si>
  <si>
    <t>Ед. изм.</t>
  </si>
  <si>
    <t>РОЗНИЧНАЯ, С НДС, руб.</t>
  </si>
  <si>
    <t>Расход средний
кв.м./1кг</t>
  </si>
  <si>
    <t>РОЗНИЧНАЯ, с НДС, (средний расход), 
1 кв.м.</t>
  </si>
  <si>
    <t>Рекомендуемые основы</t>
  </si>
  <si>
    <t>Защитный слой</t>
  </si>
  <si>
    <t>Описание</t>
  </si>
  <si>
    <t>УПАКОВКА</t>
  </si>
  <si>
    <t>Эффектные декоративные покрытия</t>
  </si>
  <si>
    <t xml:space="preserve">ITALICA  LUCE 
Экономичное декоративное покрытие "шелк", "бархат"            </t>
  </si>
  <si>
    <t>кг ARGENTO (серебро)</t>
  </si>
  <si>
    <t>ITALICA  effetto LUCE, Шелковый перелив ARGENTO (3кг)</t>
  </si>
  <si>
    <t>шт</t>
  </si>
  <si>
    <t xml:space="preserve">Средний выход с 1кг:
6кв.м. </t>
  </si>
  <si>
    <t>2 слоя</t>
  </si>
  <si>
    <t>ITALICA PRO</t>
  </si>
  <si>
    <t>FINITURA (доп.защита)</t>
  </si>
  <si>
    <t>Экономичное эффектное декоративное покрытие "шелк", "бархат". Специально разработано, в том числе, для стен с НЕ достаточной подготовкой. Влагостойкое.</t>
  </si>
  <si>
    <t>ITALICA  effetto LUCE, Шелковый перелив ARGENTO (1кг)</t>
  </si>
  <si>
    <t>ITALICA  SETA  DAMASCO 
Эффект "классический шелк"</t>
  </si>
  <si>
    <t>ITALICA  effetto SETA, DAMASCO эффект ARGENTO (3кг)</t>
  </si>
  <si>
    <t xml:space="preserve">Средний выход с 1кг:
8,5кв.м. </t>
  </si>
  <si>
    <t>2 слоя или 
1 слой "Вихри"</t>
  </si>
  <si>
    <t>Классический "итальянский шелк". С ярким переливом, за счет разнонаправленного отражения света частицами покрытия. Отличается высокой кроющей способностью. Влагостойкое.</t>
  </si>
  <si>
    <t>ITALICA  effetto SETA, DAMASCO эффект ARGENTO (1кг)</t>
  </si>
  <si>
    <t>кг ORO
(золото)</t>
  </si>
  <si>
    <t>ITALICA  effetto SETA, DAMASCO эффект ORO (3кг)</t>
  </si>
  <si>
    <t>ITALICA  effetto SETA, DAMASCO эффект ORO (1кг)</t>
  </si>
  <si>
    <t>ITALICA SETA BIANCO
Эффект "белый шелк"</t>
  </si>
  <si>
    <t>ITALICA  effetto SETA, DAMASCO эффект BIANCO (3кг)</t>
  </si>
  <si>
    <t>Классический "итальянский шелк" белого цвета. С ярким переливом, за счет разнонаправленного отражения света частицами покрытия. Отличается высокой кроющей способностью. Влагостойкое.</t>
  </si>
  <si>
    <t>ITALICA  effetto SETA, DAMASCO эффект BIANCO (1кг)</t>
  </si>
  <si>
    <t>ITALICA SETA SHINY
Эффект "блестящий шелк"</t>
  </si>
  <si>
    <t>ITALICA  effetto SETA, DAMASCO ARGENTO SHINY (3кг)</t>
  </si>
  <si>
    <t>Классический "блестящий шелк". С ярким переливом, за счет разнонаправленного отражения света частицами покрытия. Отличается высокой кроющей способностью. Влагостойкое.</t>
  </si>
  <si>
    <t>ITALICA  effetto SETA, DAMASCO ARGENTO SHINY (1кг)</t>
  </si>
  <si>
    <t>ITALICA SETA CREATES
Эффект "'выраженный шелк", "шелковистый бетон"</t>
  </si>
  <si>
    <t>ITALICA  effetto SETA, DAMASCO CREATES ARGENTO (3кг)</t>
  </si>
  <si>
    <t xml:space="preserve">Средний выход с 1кг:
6,5кв.м. </t>
  </si>
  <si>
    <t>Классический эффект мятого мокрого шелка, с выраженными складками ткани. А также эффект "шелковистого бетона" при фактурном нанесении.Подходит для стен с НЕ достаточной подготовкой. Отличается высокой кроющей способностью. Влагостойкое.</t>
  </si>
  <si>
    <t>ITALICA  effetto SETA, DAMASCO CREATES ARGENTO (1кг)</t>
  </si>
  <si>
    <t>ITALICA  SETA  MINERALE 
Минеральный шелк</t>
  </si>
  <si>
    <t>ITALICA  effetto SETA, MINERALE Минеральный шелк (12кг)</t>
  </si>
  <si>
    <t>Средний выход с 1кг:
1,7кв.м. 
Двухслойное нанесение</t>
  </si>
  <si>
    <t>ITALICA PRO, QUARZ MATT</t>
  </si>
  <si>
    <t>Для формирования эффектов "хай-тек бетон, "шелк", "бархат". Можно формировать гладкие и фактурные покрытия, трафареты и орнаменты. Достаточно подготовки "под обои". Твердое, прочное покрытие.</t>
  </si>
  <si>
    <t>ITALICA  effetto SETA, MINERALE Минеральный шелк (3кг)</t>
  </si>
  <si>
    <t>ITALICA  SETA  DELICATO 
Эффект "матовый шелк"</t>
  </si>
  <si>
    <t>ITALICA  effetto SETA, DELICATO эффект ARGENTO (3кг)</t>
  </si>
  <si>
    <t>Деликатный (матовый) эффект переливающегося шелка, за счет разнонаправленного отражения света частицами покрытия. Отличается высокой кроющей способностью. Влагостойкое.</t>
  </si>
  <si>
    <t>ITALICA  effetto SETA, DELICATO эффект ARGENTO (1кг)</t>
  </si>
  <si>
    <t>ITALICA  SETA  ATLANTE 
Эффект "полируемый шелк"</t>
  </si>
  <si>
    <t>ITALICA  effetto SETA, ATLANTE эффект ARGENTO (3кг)</t>
  </si>
  <si>
    <t>Эффект шелка с возможностью полировки до гладкого металлизированного блеска. Для получения покрытий «полированный металл», «матово-полированная поверхность». Влагостойкое.</t>
  </si>
  <si>
    <t>ITALICA  effetto SETA, ATLANTE эффект ARGENTO (1кг)</t>
  </si>
  <si>
    <t>ITALICA  CRACK 
Для получения эффекта "трещины"</t>
  </si>
  <si>
    <t>кг</t>
  </si>
  <si>
    <t>ITALICA  effetto CRACK Для получения эффекта "трещины" (2.5кг)</t>
  </si>
  <si>
    <t>Средний выход с 1кг:
20кв.м. при однослойном нанесении</t>
  </si>
  <si>
    <t>1 слой</t>
  </si>
  <si>
    <t>Грунтовка для получения «трещин» на декоративной штукатурке, краске, венецианской штукатурке (например: NUOVA VENEZIA, INT.MAROCCINO, ANTICO MURO, ITALICA 2)</t>
  </si>
  <si>
    <t>ITALICA  effetto CRACK Для получения эффекта "трещины" (1кг)</t>
  </si>
  <si>
    <t>ITALICA  CRISTALLO (argento)
Защитный финиш с ярким серебристым блеском</t>
  </si>
  <si>
    <t>ITALICA  effetto CRISTALLO, эффект ARGENTO (серебро) (2,5кг)</t>
  </si>
  <si>
    <t>Средний выход с 1кг:
15кв.м. при однослойном нанесении</t>
  </si>
  <si>
    <t xml:space="preserve">Блестящее защитное финишное покрытие, с выраженным перламутровым блеском. Используется вместе с фактурными декоративными штукатурками ITALICA для получения эффектных покрытий с перламутровым отблеском. Можно использовать как самостоятельное гладкое покрытие. Влагостойкое. </t>
  </si>
  <si>
    <t>ITALICA  effetto CRISTALLO, эффект ARGENTO (серебро) (1кг)</t>
  </si>
  <si>
    <t>ITALICA  METALLICO BASE
Разбавитель для получения PERLA DELICATO и CRISTALLO</t>
  </si>
  <si>
    <t>ITALICA  effetto METALLICO, BASE разбавитель для METALLICO (3кг)</t>
  </si>
  <si>
    <t xml:space="preserve">Прозрачная база для смешивания с METALLICO, для получения PERLA DELICATO и CRISTALLO. Пропорции для получения:
* CRISTALLO: 1часть (METALLICO) + 2части (BASE). 
* PERLA DELICATO: 1часть (METALLICO) + 6частей (BASE). </t>
  </si>
  <si>
    <t>ITALICA  effetto METALLICO, BASE разбавитель для METALLICO (1кг)</t>
  </si>
  <si>
    <r>
      <rPr>
        <b/>
        <sz val="12"/>
        <color indexed="56"/>
        <rFont val="Calibri"/>
        <charset val="204"/>
      </rPr>
      <t xml:space="preserve">ITALICA  PERLA DELICATO
Перламутровый лак
</t>
    </r>
    <r>
      <rPr>
        <b/>
        <i/>
        <u/>
        <sz val="12"/>
        <color rgb="FF003366"/>
        <rFont val="Calibri"/>
        <charset val="204"/>
      </rPr>
      <t>!!! ПОД ЗАКАЗ, ПАРТИИ ПО 100КГ И 450КГ</t>
    </r>
  </si>
  <si>
    <t>ITALICA  effetto PERLA  DELICATO, эффект ARGENTO (2,5кг)</t>
  </si>
  <si>
    <t>Перламутровое лессирующее защитное покрытие с деликатным блеском. Используется с фактурными декоративными штукатурками ITALICA для получения эффектных покрытий с легким перламутровым отблеском. Влагостойкое</t>
  </si>
  <si>
    <t>ITALICA  effetto PERLA  DELICATO, эффект ARGENTO (1кг)</t>
  </si>
  <si>
    <t>Металлы</t>
  </si>
  <si>
    <t>ITALICA  METALLICO (металлизатор)
Кроющая краска с эффектом металлической поверхности</t>
  </si>
  <si>
    <t>ITALICA  effetto METALLICO,  ARGENTO (серебро) (2,5кг)</t>
  </si>
  <si>
    <t>Средний выход с 1кг:
13кв.м. при однослойном нанесении</t>
  </si>
  <si>
    <t>1 слой (рек. 1-2слоя)</t>
  </si>
  <si>
    <t>ITALICA PRO, DESIGN MATT</t>
  </si>
  <si>
    <t>Краска с эффектом металлической поверхности, на водной основе. METALLICO обладает кроющей способностью, можно перекрасить нижнее покрытие. Для гладких и фактурных поверхностей, гипсовых и полиуретановых деталей, настенного декора, дерева и панелей. Используется как самостоятельное покрытие, так и вместе с фактурными декоративными штукатурками ITALICA для получения эффектных покрытий с металлическим отблеском. 
Влагостойкоеая. Стойкая к мытью.</t>
  </si>
  <si>
    <t>ITALICA  effetto METALLICO,  ARGENTO (серебро) (1кг)</t>
  </si>
  <si>
    <t>ITALICA  effetto METALLICO,  ARGENTO (серебро) (0,15кг)</t>
  </si>
  <si>
    <t>кг ORO AZTECO (золото ацтек.)</t>
  </si>
  <si>
    <t>ITALICA  effetto METALLICO, ORO AZTECO (темное золото) (1кг)</t>
  </si>
  <si>
    <t>ITALICA  effetto METALLICO, ORO AZTECO (темное золото) (0,15кг)</t>
  </si>
  <si>
    <t>кг  ORO EUROPE (золото евр.)</t>
  </si>
  <si>
    <t>ITALICA  effetto METALLICO, ORO EUROPE (светлое золото) (1кг)</t>
  </si>
  <si>
    <t>ITALICA  effetto METALLICO, ORO EUROPE (светлое золото) (0,15кг)</t>
  </si>
  <si>
    <t>кг
RAME (МЕДЬ)</t>
  </si>
  <si>
    <t>ITALICA  effetto METALLICO, RAME (медь) (1кг)</t>
  </si>
  <si>
    <t>ITALICA  effetto METALLICO, RAME (медь) (0,15кг)</t>
  </si>
  <si>
    <t>кг
STEEL (СТАЛЬ)</t>
  </si>
  <si>
    <t>ITALICA  effetto METALLICO, STEEL (сталь) (1кг)</t>
  </si>
  <si>
    <t>ITALICA  effetto METALLICO, STEEL (сталь) (0,15кг)</t>
  </si>
  <si>
    <t>кг BRONZO (БРОНЗА)</t>
  </si>
  <si>
    <t>ITALICA  effetto METALLICO, BRONZO (бронза) (1кг)</t>
  </si>
  <si>
    <t>ITALICA  effetto METALLICO, BRONZO (бронза) (0,15кг)</t>
  </si>
  <si>
    <t>кг OTTONE (ЛАТУНЬ)</t>
  </si>
  <si>
    <t>ITALICA  effetto METALLICO, OTTONE (латунь) (1кг)</t>
  </si>
  <si>
    <t>ITALICA  effetto METALLICO, OTTONE (латунь) (0,15кг)</t>
  </si>
  <si>
    <t>кг POLICHROMO серебро-золото</t>
  </si>
  <si>
    <t>ITALICA  effetto METALLICO, POLICHROMO (золото-серебро) (1кг)</t>
  </si>
  <si>
    <t>ITALICA  effetto METALLICO, POLICHROMO (золото-серебро) (0,15кг)</t>
  </si>
  <si>
    <t xml:space="preserve">ITALICA  METALLICO FERRO
Натуральное железо и "ржавчина" </t>
  </si>
  <si>
    <t>ITALICA  effetto METALLICO, FERRO NATURALE натуральная "ржавчина", "сталь" (1кг)</t>
  </si>
  <si>
    <t>Средний выход с 1кг:
6,5кв.м.
1 слой</t>
  </si>
  <si>
    <t>1 слой (реком. 1-3слоя)</t>
  </si>
  <si>
    <t>FINISHMAT</t>
  </si>
  <si>
    <t xml:space="preserve">Покрытие для получения прочной металлической поверхности, в том числе "ржавчины". На основе натурального железа. </t>
  </si>
  <si>
    <t>ITALICA  effetto METALLICO, FERRO NATURALE натуральная "ржавчина", "сталь" (0,2кг)</t>
  </si>
  <si>
    <t>АКТИВАТОР КОРРОЗИИ</t>
  </si>
  <si>
    <t>Активатор Коррозии (1 кг)</t>
  </si>
  <si>
    <t xml:space="preserve">Средний выход с 1кг:
10-20кв.м. </t>
  </si>
  <si>
    <t>Окислитель для METALLICO FERRO</t>
  </si>
  <si>
    <t>Активатор Коррозии (0,1 кг)</t>
  </si>
  <si>
    <t>ITALICA  METALLICO COPPER
Натуральная медь</t>
  </si>
  <si>
    <t>ITALICA  effetto METALLICO, COPPER NATURALE натуральная медь (1кг)</t>
  </si>
  <si>
    <t>Средний выход с 1кг:
2,5кв.м.
2 слоя</t>
  </si>
  <si>
    <t>1 слой (реком. 2слоя)</t>
  </si>
  <si>
    <t>FINITURA, CERA SMALTO</t>
  </si>
  <si>
    <t xml:space="preserve">Покрытие для получения прочной МЕДНОЙ поверхности, в том числе патинированной. На основе натуральной меди. </t>
  </si>
  <si>
    <t>ITALICA  effetto METALLICO, COPPER NATURALE натуральная медь (0,2кг)</t>
  </si>
  <si>
    <t>ITALICA  METALLICO IRON
Натуральная сталь</t>
  </si>
  <si>
    <t>ITALICA  effetto METALLICO, IRON NATURALE натуральная сталь (1кг)</t>
  </si>
  <si>
    <t xml:space="preserve">Покрытие для получения прочной СТАЛЬНОЙ поверхности, в том числе патинированной. На основе натуральной стали. </t>
  </si>
  <si>
    <t>ITALICA  effetto METALLICO, IRON NATURALE натуральная сталь (0,2кг)</t>
  </si>
  <si>
    <t>ITALICA  METALLICO BRONZE
Натуральная бронза</t>
  </si>
  <si>
    <t xml:space="preserve">ITALICA  effetto METALLICO, BRONZE NATURALE натуральная бронза (1кг) </t>
  </si>
  <si>
    <t xml:space="preserve">Покрытие для получения прочной БРОНЗОВОЙ поверхности, в том числе патинированной. На основе натуральной бронзы. </t>
  </si>
  <si>
    <t xml:space="preserve">ITALICA  effetto METALLICO, BRONZE NATURALE натуральная бронза (0,2кг) </t>
  </si>
  <si>
    <t>ITALICA  METALLICO BRASS
Натуральная латунь</t>
  </si>
  <si>
    <t>ITALICA  effetto METALLICO, BRASS NATURALE натуральная латунь (1кг)</t>
  </si>
  <si>
    <t xml:space="preserve">Покрытие для получения прочной ЛАТУННОЙ поверхности, в том числе патинированной. На основе натуральной бронзы. </t>
  </si>
  <si>
    <t>ITALICA  effetto METALLICO, BRASS NATURALE натуральная латунь (0,2кг)</t>
  </si>
  <si>
    <t>Матовые декоративные покрытия</t>
  </si>
  <si>
    <t>ITALICA  GRADIENTE 
Эффект "замша", "потертая замша"</t>
  </si>
  <si>
    <t>ITALICA  effetto GRADIENTE С эффектом "замша" (3кг)</t>
  </si>
  <si>
    <t>Средний выход с 1кг:
1 слой - 8,5 кв.м.
2 слоя - 5кв.м.</t>
  </si>
  <si>
    <t>Матовое покрытие для создания эффектов "замша", "нубук", "потертая замша". Влагостойкое</t>
  </si>
  <si>
    <t>ITALICA  effetto GRADIENTE С эффектом "замша" (1кг)</t>
  </si>
  <si>
    <t>ITALICA  GRADIENTE VINTAGE
Эффект "винтаж", "античность", "потертая кожа"</t>
  </si>
  <si>
    <t>ITALICA  effetto gradiente, VINTAGE (3кг)</t>
  </si>
  <si>
    <t>D014</t>
  </si>
  <si>
    <t>ITALICA  effetto gradiente, VINTAGE (1кг)</t>
  </si>
  <si>
    <t>D015</t>
  </si>
  <si>
    <t>ITALICA  RIFLETTE OPACO 200
Матовое 3D-светорассеивающее покрытие</t>
  </si>
  <si>
    <t>ITALICA RIFLETTE, OPACO 200 (2,5кг)</t>
  </si>
  <si>
    <t>Средний выход с 1кг:
1 слой - 6,5кв.м.</t>
  </si>
  <si>
    <t>1 слой
кистью</t>
  </si>
  <si>
    <t>Матовое декоративное покрытие со сферическими микросферами, для получения матового "3D" светорассеивающего эффекта. Влагостойкое</t>
  </si>
  <si>
    <t>ITALICA RIFLETTE, OPACO 200 (1кг)</t>
  </si>
  <si>
    <t>ITALICA  VELOUR  
Эффект "велюр", "бархат"</t>
  </si>
  <si>
    <t>ITALICA  effetto gradiente, VELOUR ARGENTO эффект (3кг)</t>
  </si>
  <si>
    <t>Средний выход с 1кг:
1 слой - 8,5кв.м.
2 слоя - 5кв.м.</t>
  </si>
  <si>
    <t>Декоративная краска с эффектом  "велюра", "бархата", с легким отблеском. Влагостойкое</t>
  </si>
  <si>
    <t>ITALICA  effetto gradiente, VELOUR ARGENTO эффект (1кг)</t>
  </si>
  <si>
    <t>ITALICA  effetto gradiente, VELOUR ORO эффект (3кг)</t>
  </si>
  <si>
    <t>ITALICA  effetto gradiente, VELOUR ORO эффект (1кг)</t>
  </si>
  <si>
    <r>
      <rPr>
        <b/>
        <sz val="12"/>
        <color indexed="56"/>
        <rFont val="Calibri"/>
        <charset val="204"/>
      </rPr>
      <t xml:space="preserve">ITALICA  RIFLETTE OPACO 400
Матовое светорассеивающее покрытие
</t>
    </r>
    <r>
      <rPr>
        <b/>
        <i/>
        <u/>
        <sz val="12"/>
        <color indexed="56"/>
        <rFont val="Calibri"/>
        <charset val="204"/>
      </rPr>
      <t xml:space="preserve">!!! ПОД ЗАКАЗ, ПАРТИИ ПО 120КГ И 400КГ
</t>
    </r>
  </si>
  <si>
    <t>ITALICA RIFLETTE, OPACO 400 (2,5кг)</t>
  </si>
  <si>
    <t>ITALICA PRO, DESIGN</t>
  </si>
  <si>
    <t>ITALICA RIFLETTE, OPACO 400 (1кг)</t>
  </si>
  <si>
    <t>Фактурные штукатурки</t>
  </si>
  <si>
    <t>ITALICA  MARMO TRAVERTINO 500 
"Травертин/Марморино", известковая основа</t>
  </si>
  <si>
    <t>ITALICA MARMO TRAVERTINO, 500 среднезернистая "А" (15кг)</t>
  </si>
  <si>
    <t>Средний выход с 1кг:
1 слой - 1,2кв.м.
2 слоя - 0,8кв.м. 
(карта мира)</t>
  </si>
  <si>
    <t>2 слоя "карта мира"</t>
  </si>
  <si>
    <t>QUARZO ADESIONE, QUARZO ADESIONE  SW</t>
  </si>
  <si>
    <t>FINISHMAT, FINITURA, LACCA, CERA,
CRISTALLO, PERLA DELICATO,
METALLICO</t>
  </si>
  <si>
    <t>Эффект "Марморино" и "Травертин", на натуральной известковой основе и мраморной крошки. Для создания фактурных покрытий с эффектом травертина, известняка, гранита, камня, оштукатуренной стены. Влагостойкая, с противогрибковым эффектом</t>
  </si>
  <si>
    <t>ITALICA MARMO TRAVERTINO, 500 среднезернистая "А" (5кг)</t>
  </si>
  <si>
    <t>ITALICA  MARMO TRAVERTINO 1000
"Травертин" на известковой основе</t>
  </si>
  <si>
    <t>ITALICA MARMO TRAVERTINO, 1000 крупнозернистая (15кг)</t>
  </si>
  <si>
    <t>Средний выход с 1кг:
1 слой - 0,8кв.м.
2 слоя - 0,5кв.м.
(карта мира)</t>
  </si>
  <si>
    <t>Натуральная декоративная штукатурка с  мраморным КРУПНОЗЕРНИСТЫМ наполнителем. Для создания фактурных покрытий с эффектом травертина, известняка, гранита, камня, оштукатуренной стены. Влагостойкая, с противогрибковым эффектом</t>
  </si>
  <si>
    <t>ITALICA  MARMO TRAVERTINO FINE300
На известковой основе, 
мелкозернистая</t>
  </si>
  <si>
    <t>ITALICA MARMO TRAVERTINO, FINE 300 мелкозернистая (15кг)</t>
  </si>
  <si>
    <t>Средний выход с 1кг:
1 слой - 2,3кв.м.
2 слоя - 1,3кв.м.
(бетон)</t>
  </si>
  <si>
    <t>1 слой сплошной</t>
  </si>
  <si>
    <t>QUARZO ADESIONE, QUARZO ADESIONE  SW, QUARZ MATT</t>
  </si>
  <si>
    <t>Натуральная декоративная штукатурка с  мраморным МЕЛКОЗЕРНИСТЫМ наполнителем. Для создания фактурных покрытий с эффектом травертина, бетона, камня, оштукатуренной стены. Влагостойкая, с противогрибковым эффектом</t>
  </si>
  <si>
    <t>ITALICA MARMO TRAVERTINO, FINE 300 мелкозернистая (5кг)</t>
  </si>
  <si>
    <t>2 слоя "бетон"</t>
  </si>
  <si>
    <t>ITALICA INTONACO QUARZO
Эффект "Травертин" и "ЗАДУВКА", экономичный</t>
  </si>
  <si>
    <t>ITALICA  INTONACO QUARZO (15 кг)</t>
  </si>
  <si>
    <t>Средний выход с 1кг:
1 слой - 1,2кв.м.
2 слоя - 0,8кв.м.
(карта мира)</t>
  </si>
  <si>
    <t>1 слой "задувка"</t>
  </si>
  <si>
    <t>Экономичная прочная декоративная штукатурка с  мраморным  наполнителем, СРЕДНЕЗЕРНИСТАЯ. Для создания фактурных покрытий с эффектом ТРАВЕРТИНА, оштукатуренной стены, камня, известняка. Влагостойкая</t>
  </si>
  <si>
    <t>ITALICA  INTONACO QUARZO (5 кг)</t>
  </si>
  <si>
    <t>ITALICA INTONACO QUARZO 300
Эффект "Травертин" и "ЗАДУВКА", мелкозернистый, экономичный</t>
  </si>
  <si>
    <t>ITALICA  INTONACO QUARZO, 300 (15 кг)</t>
  </si>
  <si>
    <t>Средний выход с 1кг:
1 слой - 1,8кв.м.
2 слоя - 1,2кв.м.
(карта мира)</t>
  </si>
  <si>
    <t>Экономичная прочная декоративная штукатурка с  мраморным  наполнителем, МЕЛКОЗЕРНИСТАЯ. Для создания фактурных покрытий с эффектом ТРАВЕРТИНА, оштукатуренной стены, камня, известняка. Влагостойкая</t>
  </si>
  <si>
    <t>ITALICA  INTONACO QUARZO, 300 (5 кг)</t>
  </si>
  <si>
    <t>FINISHMAT,
CRISTALLO,
METALLICO,
PERLA DELICATO,
LACCA</t>
  </si>
  <si>
    <t>ITALICA  art-BETON 
Эффект "арт бетон".
Для стен</t>
  </si>
  <si>
    <t>ITALICA  BETON  Эффект бетон (15кг)</t>
  </si>
  <si>
    <t>Средний выход с 1кг:
1 слой - 2,9кв.м.
2 слоя - 1,7кв.м.</t>
  </si>
  <si>
    <t>Прочная декоративная штукатурка для создания эффекта «арт бетон». Готовая к применению, проста в нанесении. Влагостойкая.</t>
  </si>
  <si>
    <t>ITALICA  BETON  Эффект бетон (5кг)</t>
  </si>
  <si>
    <t>ITALICA VILLAGGIO
Трещиностойкая, пластичная с волокном</t>
  </si>
  <si>
    <t>ITALICA STUCCO VILLAGGIO Пластичная с микромрамором (15кг)</t>
  </si>
  <si>
    <t>Средний выход с 1кг:
0,3-1кв.м. при однослойном нанесении типа "мазанка"</t>
  </si>
  <si>
    <t>1 слой "мазанка", при 1,5кг/м2</t>
  </si>
  <si>
    <t>Трещиностойкая пластичная декоративная штукатурка, армированная волокном. Пластичность штукатурки позволяет создавать  рельефные покрытия с разными эффектами, в том числе толстослойные. Влагостойкая</t>
  </si>
  <si>
    <t>ITALICA DUNA
Трещиностойкая, эффект  песчаных дюн и камня</t>
  </si>
  <si>
    <t>ITALICA STUCCO VILLAGGIO, эффект DUNA (15кг)</t>
  </si>
  <si>
    <t xml:space="preserve">Средний выход с 1кг:
0,3кв.м. при однослойном нанесении </t>
  </si>
  <si>
    <t>1 слой "камень"</t>
  </si>
  <si>
    <t>Выразительное фактурное покрытие с эффектом песчаных дюн и камня. В сочетании с венецианской штукатуркой достигается эффект полированной каменной поверхности. Очень прочное и влагостойкое покрытие.Трещиностойкая. Влагостойкая</t>
  </si>
  <si>
    <t>ITALICA MASTICE
Экономичная, пластичная, не зернистая</t>
  </si>
  <si>
    <t>ITALICA STUCCO MASTICE Пластичная с микромрамором (15кг)</t>
  </si>
  <si>
    <t>Средний выход с 1кг:
1-2кв.м. при однослойном нанесении типа "мазанка"</t>
  </si>
  <si>
    <t>1 слой "мазанка"</t>
  </si>
  <si>
    <t>Пластичная фактурная декоративная штукатурка с микромрамором. Пластичность штукатурки позволяет создавать гладкие рельефные покрытия с разными эффектами. Влагостойкая</t>
  </si>
  <si>
    <t>ITALICA STUCCO MASTICE Пластичная с микромрамором (5кг)</t>
  </si>
  <si>
    <t>ITALICA STUCCO RULLO
Рельефное многофункциональное покрытие</t>
  </si>
  <si>
    <t>ITALICA STUCCO RULLO (15кг)</t>
  </si>
  <si>
    <t>Рельефное многофункциональное покрытие, заполняющее поры и трещины. Подходит для нанесения любым инструиентом: валиком, кельмой, кистью, декоративными валиками, пульверизатором. Специально разработано для стен с НЕдостаточной подготовкой.  Влагостойкое.</t>
  </si>
  <si>
    <t>ITALICA STUCCO RULLO кг</t>
  </si>
  <si>
    <r>
      <rPr>
        <b/>
        <sz val="12"/>
        <color indexed="56"/>
        <rFont val="Calibri"/>
        <charset val="204"/>
      </rPr>
      <t xml:space="preserve">ITALICA  MARMO TRAVERTINO QZ600
"Травертин/Марморино", известковая основа и песок
</t>
    </r>
    <r>
      <rPr>
        <b/>
        <i/>
        <u/>
        <sz val="12"/>
        <color rgb="FF003366"/>
        <rFont val="Calibri"/>
        <charset val="204"/>
      </rPr>
      <t>!!! ПОД ЗАКАЗ, ПРАРТИИ ПО 450кг</t>
    </r>
  </si>
  <si>
    <t>ITALICA MARMO TRAVERTINO, QZ600 среднезернистая (15кг)</t>
  </si>
  <si>
    <t>Средний выход с 1кг:
1 слой - 1кв.м.
2 слоя - 0,65кв.м.
(карта мира)</t>
  </si>
  <si>
    <t>Классический итальянский эффект "Марморино", на натуральной известковой основе и калиброванного кварца. Для создания фактурных покрытий с эффектом травертина, известняка, гранита, камня, оштукат-ой стены. Влагостойкая, с противогрибковым эффектом</t>
  </si>
  <si>
    <t>ITALICA MARMO TRAVERTINO, QZ600 среднезернистая (5кг)</t>
  </si>
  <si>
    <t>Система GRANITO</t>
  </si>
  <si>
    <t>ITALICA GRANITO 500
Эффект Гранита, среднезернистый, для фасадных и интерьерных работ</t>
  </si>
  <si>
    <t>ITALICA GRANITO 500, (9кг)</t>
  </si>
  <si>
    <t>Средний выход с 1кг:
0,5кв.м. (1 слой)</t>
  </si>
  <si>
    <t>QUARZO ADESIONE, PRO, QUARZ MATT</t>
  </si>
  <si>
    <t>Декоративная штукатурка с эффектом Гранита, на основе натурального мраморного наполнителя. Для фасадов и интерьеров. Влагостойкая</t>
  </si>
  <si>
    <t>ITALICA GRANITO 500, (1кг)</t>
  </si>
  <si>
    <t>ITALICA GRANITO 500 BIANCO
Эффект Белого Гранита, среднезернистый, для фасадных и интерьерных работ</t>
  </si>
  <si>
    <t>ITALICA GRANITO BIANCO 500, (9кг)</t>
  </si>
  <si>
    <t>ITALICA GRANITO BIANCO 500, (1кг)</t>
  </si>
  <si>
    <t>ITALICA GRANITO 300 BIANCO
Эффект Белого Гранита, мелкозернистый, для фасадных и интерьерных работ</t>
  </si>
  <si>
    <t>ITALICA GRANITO BIANCO 300, (9кг)</t>
  </si>
  <si>
    <t>Средний выход с 1кг:
0,6кв.м.</t>
  </si>
  <si>
    <t>ITALICA GRANITO BIANCO 300, (1кг)</t>
  </si>
  <si>
    <t xml:space="preserve">Слюда Прозрачная Серебристая
Слюда Коричневая
Слюда Светло-бежевая
Слюда Гранит                       </t>
  </si>
  <si>
    <t>Стоимость указана в "Специальные добавки в покрытия, фактуры, краски"</t>
  </si>
  <si>
    <t>Слюдяные чешуйки и эффектные вкрапления. Рекомендуется добавлять в фактурные материал перед нанесением (Granito, Mastice, Beton, Intonaco Quarzo, Strutturato, Marmo Travertino, SuperCemento)</t>
  </si>
  <si>
    <t>Для фасадных и внутренних работ. Декоративные штукатурки</t>
  </si>
  <si>
    <t>ITALICA VILLAGGIO STONE
Трещиностойкая и твердая, пластичная с волокном, для фасадных и интерьерных работ</t>
  </si>
  <si>
    <t>ITALICA STUCCO VILLAGGIO STONE (15кг)</t>
  </si>
  <si>
    <t>ДОП.ЗАЩИТА ФАСАД: FINISHMAT, PRIMER ACRILICO,
CRISTALLO,
PERLA DELICATO</t>
  </si>
  <si>
    <t>Трещиностойкая пластичная декоративная штукатурка, армированная волокном. Хорошо колеруется. Высокая твердость. Позволяет создавать  рельефные покрытия с разными эффектами, в том числе толстослойные. Влагостойкая</t>
  </si>
  <si>
    <t>ITALICA  PLASTER ELASTIC
Эластичная трещиностойкая, для фасадных и интерьерных работ</t>
  </si>
  <si>
    <t>ITALICA PLASTER, ELASTIC (15кг)</t>
  </si>
  <si>
    <t>Трещиностойкая эластичная декоративная штукатурка.  Отличный выбор для фасадных работ, долговечное атмосферостойкое покрытие. Позволяет создавать  рельефные покрытия с разными эффектами. Влагостойкая</t>
  </si>
  <si>
    <t>ITALICA  GRANULARE 500
Среднезернистая. Прочная, для фасадных и интерьерных работ</t>
  </si>
  <si>
    <t>ITALICA GRANULARE, /500 ФАСАДНАЯ/ фактурная декоративная штукатурка, (15кг)</t>
  </si>
  <si>
    <t>Средний выход с 1кг:
2 слоя - 0,8кв.м. 
(карта мира)</t>
  </si>
  <si>
    <t>ДОП.ЗАЩИТА ФАСАД: FINISHMAT</t>
  </si>
  <si>
    <t>Декоративная штукатурка на силоксановой основе, с  мраморным  наполнителем. Для создания покрытий с эффектом травертина, оштукатуренной стены, камня, известняка. В том числе для влажных помещений. Отличный выбор для фасадных работ, долговечное атмосферостойкое покрытие. Базы: 
500 - СРЕДНЕЗЕРНИСТАЯ, 1000 - КРУПНОЗЕРНИСТАЯ</t>
  </si>
  <si>
    <t>ITALICA  GRANULARE 1000
Крупнозернистая. Прочная, для фасадных и интерьерных работ</t>
  </si>
  <si>
    <t>ITALICA GRANULARE, /1000 ФАСАДНАЯ/ фактурная декоративная штукатурка, (15кг)</t>
  </si>
  <si>
    <t>Средний выход с 1кг:
2 слоя - 0,5кв.м.
(карта мира)</t>
  </si>
  <si>
    <t>ITALICA GRANULARE 2000
Прочная, для фасадных и интерьерных работ</t>
  </si>
  <si>
    <t>ITALICA GRANULARE, /2000 ФАСАДНАЯ/ фактурная декоративная штукатурка, (15кг)</t>
  </si>
  <si>
    <t xml:space="preserve">
Средний выход с 1кг:
0,6кв.м. при однослойном нанесении
</t>
  </si>
  <si>
    <t>1 слой
зернисто</t>
  </si>
  <si>
    <t>Декоративная штукатурка на силоксановой основе, с  мраморным  КРУПНОЗЕРНИСТЫМ наполнителем.  С эффектом зернистой штукатурки, известняка. В том числе для влажных помещений. Отличный выбор для фасадных работ, долговечное атмосферостойкое покрытие</t>
  </si>
  <si>
    <t>Микроцемент и Полицемент для полов и стен</t>
  </si>
  <si>
    <t>ITALICA POLYCEMENT 300
Среднезернистый, для полов и стен</t>
  </si>
  <si>
    <t>ITALICA  BETON, POLYCEMENT 300 (15кг)</t>
  </si>
  <si>
    <t>QUARZO ADESIONE  SW</t>
  </si>
  <si>
    <t>LACCA ESTREMO, PROTTETIVA, FINISHMAT</t>
  </si>
  <si>
    <t>Для создания покрытия Бетон, Микроцемент, Мрамор (средняя фракция 0,3мм) на стенах и полах. В том числе в ванные комнаты и душевые кабинки.</t>
  </si>
  <si>
    <t>ITALICA  BETON, POLYCEMENT 300 (5кг)</t>
  </si>
  <si>
    <t>ITALICA POLYCEMENT 600
Крупнозернистый, для полов и стен</t>
  </si>
  <si>
    <t>ITALICA  BETON, POLYCEMENT 600 (15кг)</t>
  </si>
  <si>
    <t>Для создания покрытия Бетон, Микроцемент, Мрамор (средняя фракция 0,6мм) на стенах и полах. В том числе в ванные комнаты и душевые кабинки.</t>
  </si>
  <si>
    <t>ITALICA  BETON, POLYCEMENT 600 (5кг)</t>
  </si>
  <si>
    <t>ITALICA POLYCEMENT ANTICO
Микрозернистый, для полов и стен</t>
  </si>
  <si>
    <t>ITALICA  BETON, POLYCEMENT ANTICO (15кг)</t>
  </si>
  <si>
    <t>D017</t>
  </si>
  <si>
    <t>Для создания покрытия Бетон, Микроцемент, Мрамор (средняя фракция 0,1мм) на стенах и полах. В том числе в ванные комнаты и душевые кабинки.</t>
  </si>
  <si>
    <t>ITALICA  BETON, POLYCEMENT ANTICO (5кг)</t>
  </si>
  <si>
    <t>D018</t>
  </si>
  <si>
    <t>ITALICA POLYCEMENT 100
Микрозернистый, для полов и стен</t>
  </si>
  <si>
    <t>ITALICA  BETON, POLYCEMENT 100 (15кг)</t>
  </si>
  <si>
    <t>ITALICA  BETON, POLYCEMENT 100 (5кг)</t>
  </si>
  <si>
    <t>ITALICA  SuperCEMENTO
Микроцемент. 
Используется с Отвердителем
SC(8кг)+Отв(2кг)
SC(2кг)+Отв(0,5кг)</t>
  </si>
  <si>
    <t>ITALICA  BETON, /SuperCEMENTO/ БЕЗ ОТВЕРДИТЕЛЯ В СМЕСИ / (8кг)</t>
  </si>
  <si>
    <t>на один слой 0,65кг 
сухого  SuperCEMENTO (рекомендуется 2слоя)</t>
  </si>
  <si>
    <t>LACCA ESTREMO SUPER/PU/ALC</t>
  </si>
  <si>
    <t xml:space="preserve">Для создания покрытия Микроцемент (средняя фракция 0,2мм) на стенах и полах, керамической плитки. В том числе в ванные комнаты и душевые кабинки. Разбавлять ОТВЕРДИТЕЛЕМ! </t>
  </si>
  <si>
    <t>ITALICA  BETON, /SuperCEMENTO/ БЕЗ ОТВЕРДИТЕЛЯ В СМЕСИ / (2кг)</t>
  </si>
  <si>
    <t>ITALICA  SuperCEMENTO FINE
Микроцемент Файн. 
Используется с Отвердителем:
SCF(5,5кг)+Отв(2кг)
SCF(1,35кг)+Отв(0,5кг)</t>
  </si>
  <si>
    <t>ITALICA  BETON, /SuperCEMENTO fine / БЕЗ ОТВЕРДИТЕЛЯ В СМЕСИ  / ( 5,5кг)</t>
  </si>
  <si>
    <t>на один слой 0,25кг 
сухого  SuperCEMENTO (рекомендуется 2слоя)</t>
  </si>
  <si>
    <t xml:space="preserve">Для создания покрытия Микроцемент (средняя фракция 0,1мм) на стенах и полах, керамической плитки. В том числе в ванные комнаты и душевые кабинки. Разбавлять ОТВЕРДИТЕЛЕМ! </t>
  </si>
  <si>
    <t>ITALICA  BETON, /SuperCEMENTO fine / БЕЗ ОТВЕРДИТЕЛЯ В СМЕСИ  / (1,35кг)</t>
  </si>
  <si>
    <t>ITALICA  SuperBETON
Арт-Бетон. 
Используется с Отвердителем
SB(9кг)+Отв(1,5кг)
SB(3кг)+Отв(0,5кг)</t>
  </si>
  <si>
    <t xml:space="preserve">ITALICA  BETON, /SuperBETON/ БЕЗ ОТВЕРДИТЕЛЯ В СМЕСИ  / (9кг)
</t>
  </si>
  <si>
    <t>на один слой 0,9кг 
сухого  SuperBETON (рекомендуется 2слоя)</t>
  </si>
  <si>
    <t xml:space="preserve">Для создания покрытия Арт-Бетон (средняя фракция 0,5мм) на стенах и полах, керамической плитки. В том числе в ванные комнаты и душевые кабинки. Разбавлять ОТВЕРДИТЕЛЕМ! </t>
  </si>
  <si>
    <t>ITALICA  BETON, /SuperBETON/ БЕЗ ОТВЕРДИТЕЛЯ В СМЕСИ  / (3кг)</t>
  </si>
  <si>
    <t>ОТВЕРДИТЕЛЬ</t>
  </si>
  <si>
    <t>ITALICA  BETON PRIMER, /Отвердитель/ (2кг)</t>
  </si>
  <si>
    <t>D020</t>
  </si>
  <si>
    <t>ОТВЕРДИТЕЛЬ для 
SuperCEMENTO,  SuperCEMENTO FINE, SuperBETON</t>
  </si>
  <si>
    <t xml:space="preserve">ITALICA  BETON PRIMER, /Отвердитель/ (1,5кг)
</t>
  </si>
  <si>
    <t>ITALICA  BETON PRIMER, /Отвердитель/ (0,5кг)</t>
  </si>
  <si>
    <t>ITALICA PLASTER ADHESIVE 600 
Суперадгезивный, заполняющий неровности и сетку состав, с высокой прочностью и растягиваемостью</t>
  </si>
  <si>
    <t>Стоимость указана в 
"Грунтовки и Основания"</t>
  </si>
  <si>
    <t>Венецианские и Марокканские штукатурки, Мрамор</t>
  </si>
  <si>
    <t>ITALICA  NUOVA VENEZIA 
Венецианская штукатурка</t>
  </si>
  <si>
    <t>кг
Bianco</t>
  </si>
  <si>
    <t>ITALICA NUOVA VENEZIA, Bianco Венецианская штукатурка (13кг)</t>
  </si>
  <si>
    <t>Средний выход с 1кг:
3,5кв.м. - при двуслойном нанесении.
2,5кв.м. -при трехслойном нанесении.</t>
  </si>
  <si>
    <t>2 слоя
(рекоменд-ся 2-3 слоя)</t>
  </si>
  <si>
    <t>CERA SMALTO</t>
  </si>
  <si>
    <t>Для получения покрытия с эффектом полированного мрамора и «венецианской штукатурки». Готовое покрытие имеет глубину при нанесении NUOVA VENEZIA в несколько слоев, воссоздаётся эффект античных стен Венеции. Влагостойкая.</t>
  </si>
  <si>
    <t>ITALICA NUOVA VENEZIA, Bianco Венецианская штукатурка (3,25 кг)</t>
  </si>
  <si>
    <t>ITALICA NUOVA VENEZIA, Bianco Венецианская штукатурка (1кг)</t>
  </si>
  <si>
    <t>кг
Neutro</t>
  </si>
  <si>
    <t>ITALICA NUOVA VENEZIA, Neutro Венецианская штукатурка (13кг)</t>
  </si>
  <si>
    <t>ITALICA NUOVA VENEZIA, Neutro Венецианская штукатурка (3,25кг)</t>
  </si>
  <si>
    <t>ITALICA NUOVA VENEZIA, Neutro Венецианская штукатурка (1кг)</t>
  </si>
  <si>
    <t>ITALICA  INTONACO MAROCCINO
Марокканская штукатурка</t>
  </si>
  <si>
    <t>ITALICA INTONACO MAROCCINO Марокканская штукатурка (15кг)</t>
  </si>
  <si>
    <t>Средний выход с 1кг:
3кв.м. - при двуслойном нанесении.
1,8кв.м. -при трехслойном нанесении.</t>
  </si>
  <si>
    <t>QUARZO ADESIONE</t>
  </si>
  <si>
    <t>CERA SMALTO, FINISHMAT, FINITURA, LACCA, CRISTALLO, PERLA DELICATO,
METALLICO</t>
  </si>
  <si>
    <t>Декоративная штукатурка для получения покрытия с эффектом "марокканский мрамор" и полированного мрамора. Марокканский мрамор имеет глянцевую поверхность с золотистыми, серебрянными или перламутровыми прожилками (используется воск CERA SMALTO PERLA). Влагостойкая</t>
  </si>
  <si>
    <t>ITALICA INTONACO MAROCCINO Марокканская штукатурка (5кг)</t>
  </si>
  <si>
    <t>ITALICA  ANTICO MURO 
Эффекты "античный", "бетон", "средиземноморский"</t>
  </si>
  <si>
    <t>ITALICA  effetto ANTICO MURO, эффект "античная стена" (15кг)</t>
  </si>
  <si>
    <t>Средний выход с 1кг:
1 слой - 4кв.м.
2 слоя - 2,5кв.м.</t>
  </si>
  <si>
    <t>QUARZ MATT, ITALICA PRO</t>
  </si>
  <si>
    <t>FINISHMAT, LACCA PROTETTIVA 7, CERA SMALTO, FINITURA</t>
  </si>
  <si>
    <t>Матовое покрытие для создания эффектов «античная стена», «средиземноморский стиль», эффект «бетон». Эффект достигается благодаря неравномерному распределению цвета по поверхности. Влагостойкая</t>
  </si>
  <si>
    <t>ITALICA  effetto ANTICO MURO, эффект "античная стена" (5кг)</t>
  </si>
  <si>
    <t>ITALICA  ANTICO MURO 500
Эффекты "микроцемент", "бетон", "средиземноморский"</t>
  </si>
  <si>
    <t>ITALICA  effetto ANTICO MURO 500, эффект "античная стена" (15кг)</t>
  </si>
  <si>
    <t>Средний выход с 1кг:
2 слоя - 0,7кв.м.</t>
  </si>
  <si>
    <t>Матовое СРЕДНЕЗЕРНИСТОЕ покрытие для создания эффектов микроцемент», «средиземноморский стиль», эффект «бетон». Эффект достигается благодаря неравномерному распределению цвета по поверхности. Влагостойкая</t>
  </si>
  <si>
    <t>ITALICA  effetto ANTICO MURO 500, эффект "античная стена" (5кг)</t>
  </si>
  <si>
    <t>Воски</t>
  </si>
  <si>
    <t>ITALICA  CERA SMALTO
Воск для венецианской и марокканской штукатурок</t>
  </si>
  <si>
    <t>ITALICA CERA SMALTO (1кг)</t>
  </si>
  <si>
    <t>Средний выход с 1кг:
45кв.м. при однослойном нанесении</t>
  </si>
  <si>
    <t>Глянцевый воск для венецианской, марокканской, декоративной штукатурок. Влагостойкий</t>
  </si>
  <si>
    <t>ITALICA CERA SMALTO (2,5кг)</t>
  </si>
  <si>
    <t>ITALICA  CERA MINERALE
Воск для известковых декоративных штукатурок</t>
  </si>
  <si>
    <t>ITALICA CERA SMALTO, MINERALE (1кг)</t>
  </si>
  <si>
    <t>Средний выход с 1кг:
10кв.м. при однослойном нанесении</t>
  </si>
  <si>
    <t>Восковая затирка для глянцевания минеральных известковых декоративных штукатурок, получения полированной поверхности. Влагостойкий</t>
  </si>
  <si>
    <t>ITALICA CERA SMALTO, MINERALE (2,5кг)</t>
  </si>
  <si>
    <t>ITALICA  CERA SMALTO (PERLA)
Воск с добавкой серебряной, золотой или перламутровой пудрой</t>
  </si>
  <si>
    <t>ITALICA CERA SMALTO, воск эффект PERLA ARGENTO (1кг)</t>
  </si>
  <si>
    <t xml:space="preserve">1 слой </t>
  </si>
  <si>
    <t>Глянцевый воск для венецианской, марокканской, декоративной штуктурок  с добавкой серебряной, золотой или перламутровой пудрой. Влагостойкий</t>
  </si>
  <si>
    <t>ITALICA CERA SMALTO, воск эффект PERLA ORO (1кг)</t>
  </si>
  <si>
    <t>ITALICA CERA SMALTO, воск эффект PERLA POLICHROMО (1кг)</t>
  </si>
  <si>
    <t>Лессирующие и защитные покрытия, лаки</t>
  </si>
  <si>
    <t>ITALICA  FINISHMAT  
Матовая защитная лессировка (патина)</t>
  </si>
  <si>
    <t xml:space="preserve">кг </t>
  </si>
  <si>
    <t>ITALICA  effetto FINISHMAT (2,5кг)</t>
  </si>
  <si>
    <t>Матовое лессирующее полупрозрачное покрытие, с высокими защитными свойствами. Применяется для создания эффекта «патина», «старая стена» на ровных и рельефных поверхностях. Дает неравномерность цвета на поверхности. Отлично подчеркивает фактуру покрытия при использовании на рельефных штукатурках. Высокие защитные свойства, стойкость к мытью и истиранию</t>
  </si>
  <si>
    <t>ITALICA  effetto FINISHMAT (1кг)</t>
  </si>
  <si>
    <t>ITALICA  effetto FINISHMAT (10кг)</t>
  </si>
  <si>
    <t>ITALICA  FINITURA  
Защитный состав для гладких покрытий</t>
  </si>
  <si>
    <t>ITALICA LACCA PROTETTIVA, FINITURA влагозащитный лак (2,5кг)</t>
  </si>
  <si>
    <t>Защитный состав повышающий прочность гладких и фактурных декоративных штукатурок и красок. Не изменяет текстуру обрабатываемой поверхности, повышает изностойкость, стойкость к влажной уборке. Увеличивает срок службы декоративных покрытий, дольше сохраняя их первоначальный вид. Прост в нанесении.</t>
  </si>
  <si>
    <t>ITALICA LACCA PROTETTIVA, FINITURA влагозащитный лак (1кг)</t>
  </si>
  <si>
    <t>ITALICA LACCA PROTETTIVA  7
Защитный лак, матовый</t>
  </si>
  <si>
    <t>ITALICA LACCA PROTETTIVA, 7 матовый защитный лак (10кг)</t>
  </si>
  <si>
    <t>PRIMER ACRILICO, TIEFPRIMER</t>
  </si>
  <si>
    <t xml:space="preserve">Защитный лак на водной акриловой основе. Дает прочный износостойкий, водостойкий слой на декоративных штукатурках, декоративных красках, минеральных основаниях. В том числе для деревянных поверхностей. </t>
  </si>
  <si>
    <t>ITALICA LACCA PROTETTIVA, 7 матовый защитный лак (2,5кг)</t>
  </si>
  <si>
    <t>ITALICA LACCA PROTETTIVA, 7 матовый защитный лак (1кг)</t>
  </si>
  <si>
    <t>ITALICA LACCA PROTETTIVA  7 BIO
Защитный лак, матовый. Против черной и цветной плесени, грибка</t>
  </si>
  <si>
    <t>ITALICA LACCA PROTETTIVA, 7 BIO матовый защитный лак (10кг)</t>
  </si>
  <si>
    <t>Защитный лак на водной акриловой основе.  Против черной и цветной плесени, грибка. Дает прочный износостойкий, водостойкий слой на декоративных штукатурках, декоративных красках, минеральных основаниях. В том числе для деревянных поверхностей.</t>
  </si>
  <si>
    <t>ITALICA LACCA PROTETTIVA, 7 BIO матовый защитный лак (2,5кг)</t>
  </si>
  <si>
    <t>ITALICA LACCA PROTETTIVA, 7 BIO матовый защитный лак (1кг)</t>
  </si>
  <si>
    <t>ITALICA LACCA PROTETTIVA  90
Защитный лак, глянцевый</t>
  </si>
  <si>
    <t>ITALICA LACCA PROTETTIVA, 90 глянцевый Защитный лак (10кг)</t>
  </si>
  <si>
    <t>ITALICA LACCA PROTETTIVA, 90 глянцевый Защитный лак (2,5кг)</t>
  </si>
  <si>
    <t>ITALICA LACCA PROTETTIVA, 90 глянцевый Защитный лак (1кг)</t>
  </si>
  <si>
    <t>ITALICA LACCA ESTREMO PROTECTOR
Лак, водооталкивающий барьер. Усиливающая добавка в покрытия</t>
  </si>
  <si>
    <t>ITALICA LACCA ESTREMO, PROTECTOR лак (2,5кг)</t>
  </si>
  <si>
    <t>Средний выход с 1кг:
13кв.м. при однослойном нанесении (рекомендуется 2-3слоя)</t>
  </si>
  <si>
    <t>ГЛЯНЦЕВЫЙ. Прочный, водооталкивающий лак на водной акриловой основе.
1. ВОДНЫЙ БАРЬЕР - не пропускает воду, гидрофобный отталкивающий эффект.
2. УВЕЛИЧИВАЕТ СТОЙКОСТЬ к мытью и прочность декоративных штукатурок, красок на водно-дисперсионной основе (Добавить 10-20% в материал).</t>
  </si>
  <si>
    <t>ITALICA LACCA ESTREMO, PROTECTOR лак (1кг)</t>
  </si>
  <si>
    <t>ITALICA LACCA ESTREMO SUPER
Полимерный пол</t>
  </si>
  <si>
    <t>ITALICA LACCA ESTREMO, SUPER Защитный лак (2,5кг)</t>
  </si>
  <si>
    <t>Средний выход с 1кг:
13кв.м. при 1-слойном нанесении (рекомендуется 2-3слоя)</t>
  </si>
  <si>
    <t>МАТОВЫЙ. Для полов и стен в общестенных и жилых помещениях. Прочное, износостойкое покрытие на водной акрил-уретановой основе.</t>
  </si>
  <si>
    <t>ITALICA LACCA ESTREMO, SUPER Защитный лак (1 кг)</t>
  </si>
  <si>
    <t>ITALICA LACCA ESTREMO PU2 (100:12,5)
Матовый 2-компонентный полиуретановый лак</t>
  </si>
  <si>
    <t>ITALICA LACCA ESTREMO, PU2 (100:12,5) Защитный лак (1 кг)</t>
  </si>
  <si>
    <t>D006</t>
  </si>
  <si>
    <t>Средний выход с 1кг:
14кв.м. при однослойном нанесении (рекомендуется 2слоя)</t>
  </si>
  <si>
    <t>PU2 PRIMER, TIEFPRIMER</t>
  </si>
  <si>
    <t>МАТОВЫЙ. Специально разработан для полов и стен в помещениях с высокой проходимостью, в том числе с частым прямым попаданием воды (например, душевые кабинки). Отлично подходит для ресторанов, офисов, коридоров. Прочное, износостойкое покрытие на водной уретановой основе.</t>
  </si>
  <si>
    <t>ITALICA LACCA ESTREMO, PU2 (100:12,5) Защитный лак (0,1 кг)</t>
  </si>
  <si>
    <t>D007</t>
  </si>
  <si>
    <t>Декоративные  покрытия с наполнителем</t>
  </si>
  <si>
    <t xml:space="preserve">ITALICA  MOLLICA  
Блестящее с матовым зернистым наполнителем                                         </t>
  </si>
  <si>
    <t>ITALICA  effetto MOLLICA, с зернистым наполнителем ARGENTO (3кг)</t>
  </si>
  <si>
    <t xml:space="preserve">Средний выход с 1кг:
7кв.м. при двухслойном нанесении </t>
  </si>
  <si>
    <t>2 слоя
кистью</t>
  </si>
  <si>
    <t>Блестящее покрытие с матовым натуральным зернистым наполнителем, получение эффекта «песчаных вихрей», «рассыпанный песок», «дождика»,  «стекающей воды» на перламутровом фоне. Обладает хорошими защитными свойствами, влагостойкое.</t>
  </si>
  <si>
    <t>ITALICA  effetto MOLLICA, с зернистым наполнителем ARGENTO (1кг)</t>
  </si>
  <si>
    <t>ITALICA  effetto MOLLICA, с зернистым наполнителем ORO (3кг)</t>
  </si>
  <si>
    <t>ITALICA  effetto MOLLICA, с зернистым наполнителем ORO (1кг)</t>
  </si>
  <si>
    <t>ITALICA  MOLLICA  OPACO
Матовое песчаное покрытие</t>
  </si>
  <si>
    <t>кг 
белая</t>
  </si>
  <si>
    <t>ITALICA  effetto MOLLICA, OPACO с зернистым наполнителем  (3кг)</t>
  </si>
  <si>
    <t>Матовое покрытие с натуральным песком, для эффекта «песчаных вихрей», «рассыпанный песок», «дождика». Обладает хорошими защитными свойствами, влагостойкое.</t>
  </si>
  <si>
    <r>
      <rPr>
        <b/>
        <sz val="12"/>
        <color indexed="56"/>
        <rFont val="Calibri"/>
        <charset val="204"/>
      </rPr>
      <t xml:space="preserve">ITALICA  RIFLETTE 200
Лак с 3D-микросферами. ТОЛЬКО ДЛЯ ДОБАВКИ В КРАСКИ.
</t>
    </r>
    <r>
      <rPr>
        <b/>
        <i/>
        <u/>
        <sz val="12"/>
        <color indexed="56"/>
        <rFont val="Calibri"/>
        <charset val="204"/>
      </rPr>
      <t>!!! ПОД ЗАКАЗ, ПАРТИИ ПО 120КГ И 400КГ</t>
    </r>
  </si>
  <si>
    <t>кг
прозрачная</t>
  </si>
  <si>
    <t>ITALICA RIFLETTE, 200 со светоотражающим наполнителем (2,5кг)</t>
  </si>
  <si>
    <t>Средний выход с 1кг:
8,5кв.м. при однослойном нанесении</t>
  </si>
  <si>
    <t>ITALICA DESIGN MATTE</t>
  </si>
  <si>
    <t>Рекомендуемая технология:
Подложка - краска DESIGN MATTE
Финишный слой, в цвет подложки - смесь DESIGN MATTE : RIFLETTE 200 в соотношении 1кг : 0,2кг. Нанести кистью в 1-2 слоя.</t>
  </si>
  <si>
    <t>ITALICA RIFLETTE, 200 со светоотражающим наполнителем (1кг)</t>
  </si>
  <si>
    <t>ITALICA  RIFLETTE SHINY 200
Блестящее гладкое покрытие с 3D-светящимся эффектом</t>
  </si>
  <si>
    <t>ITALICA RIFLETTE, SHINY 200 ARGENTO (2,5кг)</t>
  </si>
  <si>
    <t xml:space="preserve">Средний выход с 1кг:
8,5кв.м. при однослойном нанесении </t>
  </si>
  <si>
    <t>ITALICA PRO, DESIGN MATTE</t>
  </si>
  <si>
    <t>Блестящее гладкое покрытие с 3D-светящимся эффектом и приятной тактильностью. Вихри на блестящем фоне, деликатные при обычном освещении и «светящиеся» при направленном свете. Обладает хорошими защитными свойствами, влагостойкое.</t>
  </si>
  <si>
    <t>ITALICA RIFLETTE, SHINY 200 ARGENTO (1кг)</t>
  </si>
  <si>
    <t>ITALICA  RIFLETTE ORO 200
Золотое гладкое покрытие с 3D-светящимся эффектом</t>
  </si>
  <si>
    <t>кг ORO 
(золото)</t>
  </si>
  <si>
    <t>ITALICA RIFLETTE, ORO 200 (2,5кг)</t>
  </si>
  <si>
    <t>Золотое гладкое покрытие с 3D-светящимся эффектом и приятной тактильностью. Вихри на блестящем фоне, деликатные при обычном освещении и «светящиеся» при направленном свете. Обладает хорошими защитными свойствами, влагостойкое.</t>
  </si>
  <si>
    <t>ITALICA RIFLETTE, ORO 200 (1кг)</t>
  </si>
  <si>
    <t>ITALICA RIFLETTE BIANCO 200
Блестящее гладкое покрытие с 3D-светящимся эффектом</t>
  </si>
  <si>
    <t>кг
белое серебро</t>
  </si>
  <si>
    <t>ITALICA RIFLETTE, BIANCO 200 (2,5кг)</t>
  </si>
  <si>
    <t>Белое блестящее гладкое покрытие с 3D-светящимся эффектом и приятной тактильностью. Вихри на блестящем фоне, деликатные при обычном освещении и «светящиеся» при направленном свете. Обладает хорошими защитными свойствами, влагостойкое.</t>
  </si>
  <si>
    <t>ITALICA RIFLETTE, BIANCO 200 (1кг)</t>
  </si>
  <si>
    <t>ITALICA  RIFLETTE SHINY 400
Блестящее покрытие с матовым 3D-светящимся эффектом</t>
  </si>
  <si>
    <t>ITALICA RIFLETTE, SHINY 400 ARGENTO (2,5кг)</t>
  </si>
  <si>
    <t xml:space="preserve">Средний выход с 1кг:
7кв.м. при однослойном нанесении </t>
  </si>
  <si>
    <t>Блестящее покрытие с матовым 3D-светящимся микросферами. Вихри на блестящем фоне, деликатные при обычном освещении и «светящиеся» при направленном свете. Обладает хорошими защитными свойствами, влагостойкое.</t>
  </si>
  <si>
    <t>ITALICA RIFLETTE, SHINY 400 ARGENTO (1кг)</t>
  </si>
  <si>
    <t>ITALICA  RIFLETTE SNOW
Блестящее покрытие с эффектом искрящегося снега</t>
  </si>
  <si>
    <t>ITALICA RIFLETTE, SNOW с эффектом искрящегося снега (2,5кг)</t>
  </si>
  <si>
    <t>Блестящее покрытие с эффектом искрящегося снега. Обладает хорошими защитными свойствами, влагостойкое.</t>
  </si>
  <si>
    <t>ITALICA RIFLETTE, SNOW с эффектом искрящегося снега (1кг)</t>
  </si>
  <si>
    <t>Премиальные интерьерные краски</t>
  </si>
  <si>
    <r>
      <rPr>
        <b/>
        <sz val="12"/>
        <color indexed="56"/>
        <rFont val="Calibri"/>
        <charset val="204"/>
      </rPr>
      <t xml:space="preserve">ITALICA DESIGN ELASTIC
Эластичная непроницаемая краска с высокой стойкостью к мытью
</t>
    </r>
    <r>
      <rPr>
        <b/>
        <i/>
        <u/>
        <sz val="12"/>
        <color indexed="56"/>
        <rFont val="Calibri"/>
        <charset val="204"/>
      </rPr>
      <t>!!! ПОД ЗАКАЗ, ПАРТИИ ПО 400-500КГ</t>
    </r>
  </si>
  <si>
    <t>кг  (база А)</t>
  </si>
  <si>
    <t>ITALICA DESIGN, ELASTIC "А" colore naturale (5кг)</t>
  </si>
  <si>
    <t xml:space="preserve">Выход с 1кг:
до 6,5м2
2 слоя
</t>
  </si>
  <si>
    <t>TIEFPRIMER, PRIMER ACRILICO</t>
  </si>
  <si>
    <t>Премиальная эластичная краска с дизайнерским эффектом для стен с микротрещинами, для стен с повышенными требованиями к мытью. Вы насладитесь приятным на ощупь покрытием с шелковисто-матовой текстурой. Высокий коэффициент растяжения покрытия позволяет использовать ее на поверхностях склонных к появлению трещин.</t>
  </si>
  <si>
    <t>ITALICA DESIGN, ELASTIC "А" colore naturale (1кг)</t>
  </si>
  <si>
    <t>кг  (база С)</t>
  </si>
  <si>
    <t>ITALICA DESIGN, ELASTIC "С" colore naturale (4кг)</t>
  </si>
  <si>
    <t>W1 белый</t>
  </si>
  <si>
    <t>ITALICA DESIGN, ELASTIC "С" colore naturale (1кг)</t>
  </si>
  <si>
    <t>ITALICA DESIGN SUPERMATTE
Премиальная глубоко-матовая экологичная краска</t>
  </si>
  <si>
    <t>ITALICA DESIGN, SUPERMATTE colore naturale краска (5кг)</t>
  </si>
  <si>
    <t>Выход с 1кг:
до 6,5м2
2 слоя</t>
  </si>
  <si>
    <t>Краска с двойной укрывистостью, возможна окраска в один слой. Обеспечивает глубоко матовую, антибликовую поверхность. Отлично подходит для потолков, образуя однородную поверхность.   Для окраски стен и потолков внутри сухих и влажных помещений.</t>
  </si>
  <si>
    <t>ITALICA DESIGN, SUPERMATTE colore naturale краска (1кг)</t>
  </si>
  <si>
    <t>ITALICA DESIGN MATTE
Премиальная стойкая экологичная краска</t>
  </si>
  <si>
    <t>ITALICA DESIGN, MATTE colore naturale краска (5кг)</t>
  </si>
  <si>
    <t>Премиальна матовая краска с  высокой степенью износостойкости и укрывистости, стойкая к мытью и истиранию с применением растворов моющих средств.   Препятствует образованию грибка и плесени. Для окраски стен и потолков внутри помещений, в том числе помещений с повышенной влажностью.</t>
  </si>
  <si>
    <t>ITALICA DESIGN, MATTE colore naturale краска (1кг)</t>
  </si>
  <si>
    <t>ITALICA DESIGN SATIN 
Премиальная стойкая экологичная краска</t>
  </si>
  <si>
    <t>ITALICA DESIGN, SATIN "А" colore naturale краска (5кг)</t>
  </si>
  <si>
    <t>Премиальная, сатиново-матовая краска с максимально высокой степенью износостойкости и укрывистости, стойкая к мытью и истиранию с применением растворов моющих средств.   Препятствует образованию грибка и плесени. Для окраски стен и потолков внутри помещений, в том числе помещений с повышенной влажностью.</t>
  </si>
  <si>
    <t>ITALICA DESIGN, SATIN "А" colore naturale краска (1кг)</t>
  </si>
  <si>
    <t xml:space="preserve">ITALICA DESIGN  COLOR "С"
Премиальная стойкая экологичная краска, ДЛЯ КОЛЕРОВКИ В ЯРКИЕ И НАСЫЩЕННЫЕ ОТТЕНКИ
</t>
  </si>
  <si>
    <t>ITALICA DESIGN, COLOR "С" colore naturale краска (4кг)</t>
  </si>
  <si>
    <t xml:space="preserve">Выход с 1кг:до 6,5м22 слоя
</t>
  </si>
  <si>
    <t>ITALICA DESIGN, COLOR "С" colore naturale краска (1кг)</t>
  </si>
  <si>
    <t>ITALICA DESIGN POWER MATTE
Премиальная матовая экологичная краска</t>
  </si>
  <si>
    <t>ITALICA DESIGN, POWER MATTE colore naturale краска (5кг)</t>
  </si>
  <si>
    <t>ITALICA DESIGN, POWER MATTE colore naturale краска (1кг)</t>
  </si>
  <si>
    <t>ITALICA DESIGN CERAMICA
Керамическая антивандальная экологичная краска</t>
  </si>
  <si>
    <t>ITALICA DESIGN, CERAMICA "A" colore naturale краска (5 кг)</t>
  </si>
  <si>
    <t>Полуматовая, керамическая антивандальная краска для стен, экстремально стойкая к эксплуатационным нагрузкам. Для влажных и сырых помещений, препятствует образованию плесени и грибка. Экстремальную прочность покрытию предают керамические микросферы, входящие в состав краски. Разработана специально для поверхностей, где требуется очень высокая стойкость к мытью и износу.</t>
  </si>
  <si>
    <t>ITALICA DESIGN, CERAMICA "A" colore naturale краска (1 кг)</t>
  </si>
  <si>
    <t>ITALICA DESIGN, CERAMICA "С" colore naturale краска (4 кг)</t>
  </si>
  <si>
    <t>ITALICA DESIGN, CERAMICA "С" colore naturale краска (1 кг)</t>
  </si>
  <si>
    <t>ITALICA ESTREMO
Высокоустойчивая полиуретановая однокомпонентная краска на водной основе</t>
  </si>
  <si>
    <t>ITALICA ESTREMO, colore naturale краска (5 кг)</t>
  </si>
  <si>
    <t>Полуматовая, высокоустойчивая краска для стен, экстремально стойкая к эксплуатационным нагрузкам. Для влажных и сырых помещений, препятствует образованию плесени и грибка. Для внутренних и наружных работ. Разработана специально для поверхностей, где требуется очень высокая стойкость к износу и мытью с применением растворов дезинфицирующих средств, применяемых в больницах.</t>
  </si>
  <si>
    <t>ITALICA ESTREMO, colore naturale краска (1 кг)</t>
  </si>
  <si>
    <t>ITALICA ESTREMO "С", colore naturale краска (4 кг)</t>
  </si>
  <si>
    <t>ITALICA ESTREMO "С", colore naturale краска (1 кг)</t>
  </si>
  <si>
    <t>ITALICA DESIGN ADHESIV 300
Супертвердое и адгезивное матовое покрытие, с минеральным наполнителем</t>
  </si>
  <si>
    <t>ITALICA DESIGN, ADHESIVE 300 "А" (12 кг)</t>
  </si>
  <si>
    <t>Средний выход с 1кг:
3,5кв.м.
1слой</t>
  </si>
  <si>
    <t>Специальная выравнивающая матовое покрытие, заполняющая, с шероховатым эффектом. Обладает исключительной прочностью в совокупности с гибкостью. Высокая степень адгезии (сцепление) на сложных и не впитывающих поверхностях. Препятствует появлению грибка и плесени. Для фасадных и интерьерных работ.</t>
  </si>
  <si>
    <t>ITALICA DESIGN, ADHESIVE 300 "А" (3 кг)</t>
  </si>
  <si>
    <t>ITALICA  DESIGN COTTON WHITE</t>
  </si>
  <si>
    <t>кг
Белый</t>
  </si>
  <si>
    <t>ITALICA Design, COTTON WHITE (10 кг)</t>
  </si>
  <si>
    <t>Сред. выход с 1кг: 3,5кв.м., 2 слоя</t>
  </si>
  <si>
    <t>ITALICA 3, PRO</t>
  </si>
  <si>
    <t>Матовая краска с бархатным эффехтом.</t>
  </si>
  <si>
    <t>ITALICA Design, COTTON WHITE (3кг)</t>
  </si>
  <si>
    <t>ITALICA  DESIGN COTTON BLACK</t>
  </si>
  <si>
    <t>кг
Черный</t>
  </si>
  <si>
    <t>ITALICA Design, COTTON BLACK (10 кг)</t>
  </si>
  <si>
    <t>ITALICA Design, COTTON BLACK (3кг)</t>
  </si>
  <si>
    <t>ITALICA  DESIGN COTTON BLUE</t>
  </si>
  <si>
    <t>кг
Синий</t>
  </si>
  <si>
    <t>ITALICA Design, COTTON BLUE  (10 кг)</t>
  </si>
  <si>
    <t>ITALICA Design, COTTON BLUE  (3кг)</t>
  </si>
  <si>
    <t>ITALICA  DESIGN COTTON YELLOW</t>
  </si>
  <si>
    <t>кг
Желтый</t>
  </si>
  <si>
    <t>ITALICA Design, COTTON YELLOW (10 кг)</t>
  </si>
  <si>
    <t>ITALICA Design, COTTON YELLOW (3кг)</t>
  </si>
  <si>
    <t>ITALICA  DESIGN COTTON RED</t>
  </si>
  <si>
    <t>кг
Красный</t>
  </si>
  <si>
    <t>ITALICA Design, COTTON RED  (10 кг)</t>
  </si>
  <si>
    <t>ITALICA Design, COTTON RED  (3кг)</t>
  </si>
  <si>
    <t>ITALICA  DESIGN COTTON GREEN</t>
  </si>
  <si>
    <t>кг
Зеленый</t>
  </si>
  <si>
    <t>ITALICA Design, COTTON GREEN  (10 кг)</t>
  </si>
  <si>
    <t>ITALICA Design, COTTON GREEN  (3 кг)</t>
  </si>
  <si>
    <t>Интерьерные краски</t>
  </si>
  <si>
    <t xml:space="preserve">ITALICA 3  colore naturale
Матовая краска, стойкая к мытью. </t>
  </si>
  <si>
    <t>ITALICA 3  colore naturale краска (12кг)</t>
  </si>
  <si>
    <t>Выход с 1кг:
до 5,5м2
2 слоя</t>
  </si>
  <si>
    <t>Матовая водно-дисперсионная краска, стойкая к мытью и истиранию.  Для окраски стен и потолков внутри помещений, в том числе помещений с повышенной влажностью.</t>
  </si>
  <si>
    <t>ITALICA 3  colore naturale краска (3кг)</t>
  </si>
  <si>
    <t xml:space="preserve">ITALICA PRO  colore naturale
Шелковисто-матовая краска, особо стойкая к мытью. </t>
  </si>
  <si>
    <t>ITALICA PRO  colore naturale, "А" краска (12кг)</t>
  </si>
  <si>
    <t>Шелковисто-матовая водно-дисперсионная краска, стойкая к мытью и истиранию с применением растворов моющих средств.  Для окраски стен и потолков внутри помещений, в том числе помещений с повышенной влажностью.</t>
  </si>
  <si>
    <t>ITALICA PRO  colore naturale, "А" краска (3кг)</t>
  </si>
  <si>
    <t>ITALICA PRO  colore naturale, "А" краска (1кг)</t>
  </si>
  <si>
    <t>ITALICA PRO  colore naturale, "С" краска (11кг)</t>
  </si>
  <si>
    <t>ITALICA PRO  colore naturale, "С" краска (3кг)</t>
  </si>
  <si>
    <t>ITALICA PRO  colore naturale, "С" краска (1кг)</t>
  </si>
  <si>
    <t>ITALICA PRO BIO colore naturale
Шелковисто-матовая краска, особо стойкая к мытью. Против черной и цветной плесени, грибка</t>
  </si>
  <si>
    <t>ITALICA PRO colore naturale, BIO "А" краска (12 кг)</t>
  </si>
  <si>
    <t>ITALICA PRO colore naturale, BIO "А" краска (3 кг)</t>
  </si>
  <si>
    <t>ITALICA PRO colore naturale, BIO "А" краска (1 кг)</t>
  </si>
  <si>
    <t>ITALICA PRO colore naturale, BIO "С" краска (11 кг)</t>
  </si>
  <si>
    <t>ITALICA PRO colore naturale, BIO "С" краска (3 кг)</t>
  </si>
  <si>
    <t>ITALICA PRO colore naturale, BIO "С" краска (1 кг)</t>
  </si>
  <si>
    <t>Для фасадных и внутренних работ. Краски, грунтовки</t>
  </si>
  <si>
    <t>ITALICA  FACADE SILICO
Долговечная фасадная краска, на силоксановой основе</t>
  </si>
  <si>
    <t>ITALICA Facade Silico "А" Фасадная краска (12кг)</t>
  </si>
  <si>
    <t xml:space="preserve">Матовая. Атмосферостойкая фасадная краска для ответственных архитектурных объектов, усилена силоксановой смолой, с натуральной микрослюдой. Чешуйчатая структура микрослюды существенно повышает сопротивляемость покрытия к атмосферным воздействиям и увеличивает срок службы. </t>
  </si>
  <si>
    <t>ITALICA Facade Silico "А" Фасадная краска (3кг)</t>
  </si>
  <si>
    <t>ITALICA Facade Silico "С" Фасадная краска (11кг)</t>
  </si>
  <si>
    <t>ITALICA Facade Silico "С" Фасадная краска (3кг)</t>
  </si>
  <si>
    <t>ITALICA  QUARZ MATT
Долговечная прочная краска, заполняющая, с мелкозернистым наполнителем</t>
  </si>
  <si>
    <t>ITALICA  QUARZ MATT краска (12кг)</t>
  </si>
  <si>
    <t>Выход с 1кг:
до 5м2
2 слоя</t>
  </si>
  <si>
    <t>Матовая высококачественная краска для гладких и структурированных поверхностей на основе акриловой дисперсии, усиленная силоксаном. Заполняет неглубокие неровности. Для фасадных и внутренних работ. Усилена силоксановой смолой, с натуральной микрослюдой, которая существенно повышает сопротивляемость покрытия к атмосферным воздействиям и увеличивает срок службы.</t>
  </si>
  <si>
    <t>ITALICA  QUARZ MATT краска (3кг)</t>
  </si>
  <si>
    <t>ITALICA  QUARZ MATT "С" краска (11кг)</t>
  </si>
  <si>
    <t>ITALICA  QUARZ MATT "С" краска (3кг)</t>
  </si>
  <si>
    <t>Грунтовки и Основания</t>
  </si>
  <si>
    <t>ITALICA  QUARZO ADESIONE  SW
Зернистая грунтовка под фактурные штукатурки</t>
  </si>
  <si>
    <t>ITALICA QUARZO ADESIONE, SW мелкозернистая (14кг)</t>
  </si>
  <si>
    <t>Средний выход с 1кг:
9кв.м. при однослойном нанесении</t>
  </si>
  <si>
    <t>Специальная грунтовка под фактурные штукатурки, с зернистым мраморным наполнителем. Увеличивает сцепление, облегчает нанесение фактурных штукатурок. Влагостойкая</t>
  </si>
  <si>
    <t>ITALICA QUARZO ADESIONE, SW мелкозернистая (3,5кг)</t>
  </si>
  <si>
    <t>ITALICA  QUARZO ADESIONE 
Кроющая зернистая грунтовка под фактурные штукатурки</t>
  </si>
  <si>
    <t>ITALICA QUARZO ADESIONE, кроющая мелкозернистая (14кг)</t>
  </si>
  <si>
    <t>Специальная  грунт-краска под фактурные штукатурки, с зернистым мраморным наполнителем. Повышенная кроющая способность. Увеличивает сцепление, облегчает нанесение фактурных штукатурок. Влагостойкая</t>
  </si>
  <si>
    <t>ITALICA QUARZO ADESIONE, кроющая мелкозернистая (3,5кг)</t>
  </si>
  <si>
    <t>ITALICA PLASTER, ADHESIVE 600 (14кг)</t>
  </si>
  <si>
    <t>D009</t>
  </si>
  <si>
    <t>ITALICA PLASTER, ADHESIVE 600 (3,5кг)</t>
  </si>
  <si>
    <t>D010</t>
  </si>
  <si>
    <t>ITALICA  SUPERGRUND 
Профессиональная грунт-краска,  для всех типов нанесения</t>
  </si>
  <si>
    <t>ITALICA  TIEFPRIMER, SUPERGRUND "А" (12кг)</t>
  </si>
  <si>
    <t>Профессиональная грунт-краска. Пропитывает и выравнивает впитывающую способность, увеличивает адгезию основания перед нанесение красок, эмалей, декоративных штукатурок на водной основе. Идеально подходит для подготовки основания перед нанесением красок БЕЗВОЗДУШНЫМ СПОСОБОМ. Для наружных и внутренних работ.</t>
  </si>
  <si>
    <t>ITALICA  TIEFPRIMER, SUPERGRUND "А" (3кг)</t>
  </si>
  <si>
    <t>ITALICA  TIEFPRIMER, SUPERGRUND "С" (10кг)</t>
  </si>
  <si>
    <t>ITALICA  TIEFPRIMER, SUPERGRUND "С" (2,5кг)</t>
  </si>
  <si>
    <t>ITALICA  GROTEX
Суперадгезионная грунтовочная краска для гладких невпитывающих поверхностей</t>
  </si>
  <si>
    <t>ITALICA, GROTEX грунтовочная краска (4кг)</t>
  </si>
  <si>
    <t>Средний выход с 1кг:
10-15кв.м. при однослойном нанесении</t>
  </si>
  <si>
    <t>Суперадгезионная грунт-краска для подготовки к последующей окраске сложных поверхностей не имеющих адгезии, гладкие невпитывающие поверхности: пластик, стекло, плитка, вентиляционные трубы, крашенный металл.</t>
  </si>
  <si>
    <t>ITALICA, GROTEX грунтовочная краска (1кг)</t>
  </si>
  <si>
    <t>ITALICA, GROTEX "С" грунтовочная краска (4кг)</t>
  </si>
  <si>
    <t>ITALICA, GROTEX "С" грунтовочная краска (1кг)</t>
  </si>
  <si>
    <t>ITALICA  PRIMER ACRILICO  
Пропитывающий праймер</t>
  </si>
  <si>
    <t>ITALICA PRIMER ACRILICO  Пропитывающий праймер (10кг)</t>
  </si>
  <si>
    <t>Акриловая латексная грунтовка для обеспыливания, пропитывания, увеличения адгезии поверхности перед нанесением декоративных штукатурок, декоративных красок, строительных красок, выравнивающих смесей.</t>
  </si>
  <si>
    <t>ITALICA PRIMER ACRILICO  Пропитывающий праймер (2,5кг)</t>
  </si>
  <si>
    <t>ITALICA  TIEFPRIMER 
Глубоко проникающий грунт-закрепитель</t>
  </si>
  <si>
    <t>ITALICA TIEFPRIMER Глубоко проникающий праймер (10кг)</t>
  </si>
  <si>
    <t>Глубоко проникающий грунт-закрепитель. Главное отличие и преимущество Tiefprimer от классических акриловых грунтовок – это глубоко проникающая латексная основа. Tiefprimer увеличивает эффективность подготовки оснований, значительно улучшает состояние слабо подготовленных оснований.</t>
  </si>
  <si>
    <t>ITALICA TIEFPRIMER Глубоко проникающий праймер (2,5кг)</t>
  </si>
  <si>
    <t>ITALICA  TIEFPRIMER КОНЦЕНТРАТ
Глубоко проникающий грунт-закрепитель, концентрат до 1:10</t>
  </si>
  <si>
    <t>ITALICA TIEFPRIMER, КОНЦЕНТРАТ 1:10 (10кг)</t>
  </si>
  <si>
    <t xml:space="preserve">Концентрированная грунтовка, РАЗБАВЛЕНИЕ ДО 1:10. Пропитывающая, глубоко проникающая, укрепляющая. Аквастоп. Содержит специальную добавку, предотвращающую появление плесени, грибка и водорослей. </t>
  </si>
  <si>
    <t>ITALICA TIEFPRIMER, КОНЦЕНТРАТ 1:10 (1кг)</t>
  </si>
  <si>
    <r>
      <rPr>
        <b/>
        <sz val="12"/>
        <color indexed="56"/>
        <rFont val="Calibri"/>
        <charset val="204"/>
      </rPr>
      <t xml:space="preserve">ITALICA  PRIMER ACRILICO BIO
Пропитывающий праймер. Против черной и цветной плесени, грибка
</t>
    </r>
    <r>
      <rPr>
        <b/>
        <i/>
        <u/>
        <sz val="12"/>
        <color indexed="56"/>
        <rFont val="Calibri"/>
        <charset val="204"/>
      </rPr>
      <t>!!! ПОД ЗАКАЗ, ПАРТИИ ПО 100КГ И 400КГ</t>
    </r>
  </si>
  <si>
    <t>ITALICA PRIMER ACRILICO, BIO (10кг)</t>
  </si>
  <si>
    <t>Акриловая латексная грунтовка. Против черной и цветной плесени, грибка. Для обеспыливания, пропитывания, увеличения адгезии поверхности перед нанесением декоративных штукатурок, декоративных красок, строительных красок, выравнивающих смесей.</t>
  </si>
  <si>
    <t>ITALICA PRIMER ACRILICO, BIO (2,5кг)</t>
  </si>
  <si>
    <r>
      <rPr>
        <b/>
        <sz val="12"/>
        <color indexed="56"/>
        <rFont val="Calibri"/>
        <charset val="204"/>
      </rPr>
      <t xml:space="preserve">ITALICA SUKUSH ADHESIVE (СУ-КУШ)
Мелкозернистый грунт под шпаклевки и штукатурки
</t>
    </r>
    <r>
      <rPr>
        <b/>
        <i/>
        <u/>
        <sz val="12"/>
        <color indexed="56"/>
        <rFont val="Calibri"/>
        <charset val="204"/>
      </rPr>
      <t>!!! ПОД ЗАКАЗ, ПАРТИИ ПО 120КГ И 400-500КГ</t>
    </r>
  </si>
  <si>
    <t>ITALICA SUKUSH ADHESIVE (12кг)</t>
  </si>
  <si>
    <t>Образует идеальную основу для отделки: усиливает сцепление и упрочняет основание, сокращает расход отделочных материалов. Выравнивает впитываемость. Образует влагостойкое основание под обои, шпаклевки, декоративные штукатурки и другие отделочные работы.</t>
  </si>
  <si>
    <t>ITALICA SUKUSH ADHESIVE (3кг)</t>
  </si>
  <si>
    <t>Специальные добавки в декоративные покрытия, фактуры, краски</t>
  </si>
  <si>
    <t>Слюда Гранит</t>
  </si>
  <si>
    <t>1 упаковка (100гр)</t>
  </si>
  <si>
    <t>Слюда натуральная, Гранитная (100гр)</t>
  </si>
  <si>
    <t xml:space="preserve"> Рекомендуется на 15кг декоративной штукатурки или Микроцемента - от 15 грамм слюды</t>
  </si>
  <si>
    <t>Слюда Коричневая</t>
  </si>
  <si>
    <t>Слюда натуральная, Коричневая (100гр)</t>
  </si>
  <si>
    <t>Слюда Прозрачная Серебристая</t>
  </si>
  <si>
    <t>Слюда натуральная, Прозрачно-серебристая (100гр)</t>
  </si>
  <si>
    <t>Замедлитель высыхания</t>
  </si>
  <si>
    <t>Замедлитель высыхания (0,5 кг)</t>
  </si>
  <si>
    <t>Рекомендуемая дозировка: 50-100 грамм на 1кг материала</t>
  </si>
  <si>
    <t>Замедлитель высыхания для декоративных покрытий и красок. Увеличивает время работы с материалом.</t>
  </si>
  <si>
    <t>Загуститель</t>
  </si>
  <si>
    <t>Загуститель (0,15 кг)</t>
  </si>
  <si>
    <t>Рекомендуемая дозировка: 5-30 грамм на 1кг материала</t>
  </si>
  <si>
    <t>Загуститель для декоративных покрытий и красок. Увеличивает вязкость материалов.</t>
  </si>
  <si>
    <t xml:space="preserve">Наполнитель перламутровый        </t>
  </si>
  <si>
    <t>Золотой  (пудра)
кг</t>
  </si>
  <si>
    <t>Наполнитель перламутровый Глиттер Золотой  (пудра) (0,1кг)</t>
  </si>
  <si>
    <t>10-100 гр на 1кг материала</t>
  </si>
  <si>
    <t>Добавка в декоративные покрытия</t>
  </si>
  <si>
    <t>Перламутр (пудра)
кг</t>
  </si>
  <si>
    <t>Наполнитель перламутровый Глиттер Перламутр (пудра) (0,1кг)</t>
  </si>
  <si>
    <t>Серебрянный  (пудра)
кг</t>
  </si>
  <si>
    <t>Наполнитель перламутровый Глиттер Серебрянный  (пудра) (0,1кг)</t>
  </si>
  <si>
    <t>Блестки крупные
кг</t>
  </si>
  <si>
    <t>Наполнитель Глиттер Блестки крупные (0,1кг)</t>
  </si>
  <si>
    <t>Мраморная крошка, калиброванная
0,5мм, 1мм, 2мм</t>
  </si>
  <si>
    <t>Мраморная крошка 0,5 мм (15кг)</t>
  </si>
  <si>
    <t>100-300 гр. на 1кг материала</t>
  </si>
  <si>
    <t xml:space="preserve">Добавка в декоративные покрытия </t>
  </si>
  <si>
    <t>Мраморная крошка 1,0 мм (15кг)</t>
  </si>
  <si>
    <t>Мраморная крошка 2,0 мм (15кг)</t>
  </si>
  <si>
    <t>КАТАЛОГИ</t>
  </si>
  <si>
    <t>Каталог краски DESIGN 160</t>
  </si>
  <si>
    <t>Каталог COTTON, с 36 натуральными выкрасами</t>
  </si>
  <si>
    <t>Каталог SETA, с 45 натуральными выкрасами</t>
  </si>
  <si>
    <t>Каталог FINISHMAT, с 40 натуральными выкрасами</t>
  </si>
  <si>
    <t>Каталог GRADIENTE, с 24 натуральными выкрасами</t>
  </si>
  <si>
    <t>Каталог MARMO TRAVERTINO, с 45 натуральными выкрасами</t>
  </si>
  <si>
    <t>Каталог METALLICO, с 8 натуральными выкрасами</t>
  </si>
  <si>
    <t>Каталог POLYCEMENT, с 20 натуральными выкрасами</t>
  </si>
  <si>
    <t>Каталог RIFLETTE SHINY, с 45 натуральными выкрасами</t>
  </si>
  <si>
    <t>Каталог VELOUR, с 45 натуральными выкрасами</t>
  </si>
  <si>
    <t>D644</t>
  </si>
  <si>
    <t>Каталог GRANITO, с 20 натуральными выкрасами</t>
  </si>
  <si>
    <t>Каталог STUCCO DECORATIVO, 45 листов</t>
  </si>
  <si>
    <t>ПЛАНШЕТЫ, БАНКИ</t>
  </si>
  <si>
    <t>Планшет Черный ПВХ</t>
  </si>
  <si>
    <t>Планшет Белый, 3мм ПВХ</t>
  </si>
  <si>
    <t>Планшет Белый 0,4мм</t>
  </si>
  <si>
    <t>Планшет ХДФ ламинированный</t>
  </si>
  <si>
    <t>Планшет ХДФ</t>
  </si>
  <si>
    <t>Планшет Оргалит</t>
  </si>
  <si>
    <t>Ведро + крышка  10 л</t>
  </si>
  <si>
    <t>Ведро цилиндр + крышка  10 л</t>
  </si>
  <si>
    <t>Ведро цилиндр + крышка 5кг</t>
  </si>
  <si>
    <t>Ведро цилиндр + крышка 3кг</t>
  </si>
  <si>
    <t>Ведро цилиндр + крышка 1кг</t>
  </si>
  <si>
    <t>Банка с черной крышкой 0,5л</t>
  </si>
  <si>
    <t>Банка с черной крышкой 0,25л</t>
  </si>
  <si>
    <t>Банка с черной крышкой 0,15л</t>
  </si>
  <si>
    <t>ФУТБОЛКИ</t>
  </si>
  <si>
    <t>Футболка Белая, M</t>
  </si>
  <si>
    <t>Футболка Белая, L</t>
  </si>
  <si>
    <t>Футболка Белая, XL</t>
  </si>
  <si>
    <t>Футболка Черная, M</t>
  </si>
  <si>
    <t>Футболка Черная, L</t>
  </si>
  <si>
    <t>Футболка Черная, XL</t>
  </si>
  <si>
    <t>DESIGN SUPERMATTE</t>
  </si>
  <si>
    <t>DESIGN MATTE</t>
  </si>
  <si>
    <t>DESIGN SATIN</t>
  </si>
  <si>
    <t>DESIGN POWER MATTE</t>
  </si>
  <si>
    <t>DESIGN CERAMICA</t>
  </si>
  <si>
    <t>DESIGN ESTREMO PU</t>
  </si>
  <si>
    <t>ITALICA 3</t>
  </si>
  <si>
    <t>ITALICA PR0</t>
  </si>
  <si>
    <t>FACADE SILICO</t>
  </si>
  <si>
    <t xml:space="preserve">QUARZ MATT </t>
  </si>
  <si>
    <t>DESIGN FACADE</t>
  </si>
  <si>
    <t>TIEFPRIMER</t>
  </si>
  <si>
    <t>PRIMER ACRILICO</t>
  </si>
  <si>
    <t>SUPERGRUND</t>
  </si>
  <si>
    <t>GROTEX</t>
  </si>
  <si>
    <t>ОСОБО РЕКОМЕНДОВАНО</t>
  </si>
  <si>
    <t>РЕКОМЕНДОВАНО</t>
  </si>
  <si>
    <t>ВНУТРЕННЯЯ ОКРАСКА</t>
  </si>
  <si>
    <t>Краски</t>
  </si>
  <si>
    <t>Грунты</t>
  </si>
  <si>
    <t>Комнаты</t>
  </si>
  <si>
    <t>Стены</t>
  </si>
  <si>
    <t>Стены не требующие уборки</t>
  </si>
  <si>
    <t>Потолки</t>
  </si>
  <si>
    <t>Деревянные стены</t>
  </si>
  <si>
    <t>Кухня</t>
  </si>
  <si>
    <t>Ванная, санузел (допускаются брызги)</t>
  </si>
  <si>
    <t>Стены над ванной</t>
  </si>
  <si>
    <t>Помещения с высокой эксплуатационной нагрузкой</t>
  </si>
  <si>
    <t>Прочие поверхности</t>
  </si>
  <si>
    <t>Двери под окраску</t>
  </si>
  <si>
    <t>Плинтуса, наличники и прочее</t>
  </si>
  <si>
    <t>Гипсовый и полиуретановый 
декор</t>
  </si>
  <si>
    <t>Металлическая поверхнось
загрунтованная</t>
  </si>
  <si>
    <r>
      <rPr>
        <sz val="11"/>
        <rFont val="Calibri"/>
        <charset val="204"/>
      </rPr>
      <t xml:space="preserve">Металлическая поверхнось
</t>
    </r>
    <r>
      <rPr>
        <sz val="9"/>
        <rFont val="Calibri"/>
        <charset val="204"/>
      </rPr>
      <t>(с удаленной ржавчиной и окислов)</t>
    </r>
  </si>
  <si>
    <t>Нанести GROTEX, затем необходимую краску на водной основе</t>
  </si>
  <si>
    <t>Пластик</t>
  </si>
  <si>
    <t>Заматировать абразивной бумагой. Нанести GROTEX, затем необходимую краску на водной основе</t>
  </si>
  <si>
    <t>ГРУНТОВАНИЕ ОСНОВАНИЙ</t>
  </si>
  <si>
    <t>С нормальной впитываемостью</t>
  </si>
  <si>
    <t>!</t>
  </si>
  <si>
    <t>С высокой впитываемостью</t>
  </si>
  <si>
    <t>С низкой впитываемостью</t>
  </si>
  <si>
    <t>Дерево, МДФ, ДСП, ЦСП, ОСП</t>
  </si>
  <si>
    <t>Гипсовый и полиуретановый
декор</t>
  </si>
  <si>
    <t>ФАСАДНАЯ ОКРАСКА</t>
  </si>
  <si>
    <t>Штукатурка на цементной основе</t>
  </si>
  <si>
    <t>Бетон</t>
  </si>
  <si>
    <t>Деревянное основание</t>
  </si>
  <si>
    <t>Кирпич</t>
  </si>
  <si>
    <t>Кирпич силикатный</t>
  </si>
  <si>
    <t>Старые водно-дисперсионные краски</t>
  </si>
  <si>
    <t>ЦСП</t>
  </si>
  <si>
    <t>Гипсовый декор</t>
  </si>
  <si>
    <t>! - требуется предварительное грунтование грунтовкой ITALICA TIEFPRIMER 
или PRIMER ACRILICO (в соответствии со степенью впитываемости основания)</t>
  </si>
  <si>
    <t>Микроцемент и Арт-бетон в Розничных ценах</t>
  </si>
  <si>
    <t>ITALICA  SuperCEMENTO</t>
  </si>
  <si>
    <t>Эффект</t>
  </si>
  <si>
    <t>Порядок нанесения материалов</t>
  </si>
  <si>
    <t>Кол-во слоев</t>
  </si>
  <si>
    <t>Расход* кг/м2</t>
  </si>
  <si>
    <t>Цена, 1кг</t>
  </si>
  <si>
    <t>Цена, 1м2</t>
  </si>
  <si>
    <t>Примечание</t>
  </si>
  <si>
    <t>ITALICA  SuperCEMENTO FINE</t>
  </si>
  <si>
    <t>Микроцемент гладкий</t>
  </si>
  <si>
    <t>1.        TIEFPRIMER</t>
  </si>
  <si>
    <t>Хорошо стыкуются захватки финишного слоя FINE при нанесении на больших площадях</t>
  </si>
  <si>
    <t>ITALICA  SuperBETON</t>
  </si>
  <si>
    <t>SuperCEMENTO + FINE</t>
  </si>
  <si>
    <t>2.        QUARZO ADESIONE  SW</t>
  </si>
  <si>
    <t>Равномерный цвет с незначительным однотонным переходом оттенка.</t>
  </si>
  <si>
    <t xml:space="preserve">3.        SuperCEMENTO </t>
  </si>
  <si>
    <t>ITALICA LACCA PROTECTOR</t>
  </si>
  <si>
    <t xml:space="preserve">           TIEFPRIMER</t>
  </si>
  <si>
    <t>ITALICA LACCA ESTREMO SUPER</t>
  </si>
  <si>
    <t>           SuperCEMENTO FINE</t>
  </si>
  <si>
    <t>ITALICA LACCA ESTREMO PU2</t>
  </si>
  <si>
    <t>4.        Отвердитель</t>
  </si>
  <si>
    <t xml:space="preserve">ITALICA  TIEFPRIMER </t>
  </si>
  <si>
    <t>5.        Колеровка (светлые тона)</t>
  </si>
  <si>
    <t>ITALICA  QUARZO ADESIONE  SW</t>
  </si>
  <si>
    <t>Итого стоимость покрытия без лака, 1м2</t>
  </si>
  <si>
    <t>ITALICA LACCA ESTREMO EP2
Полимерный пол</t>
  </si>
  <si>
    <t xml:space="preserve">Микроцемент </t>
  </si>
  <si>
    <t>Во время нанесения уделить особое внимание стыковки захваток</t>
  </si>
  <si>
    <t xml:space="preserve">ITALICA  PROTETTIVA </t>
  </si>
  <si>
    <t xml:space="preserve">SuperCEMENTO </t>
  </si>
  <si>
    <t>TRAVERTINO FINE</t>
  </si>
  <si>
    <t>Выраженный эффект «Микроцемента» с прожилками и затемнениями за счет "железнения".</t>
  </si>
  <si>
    <t>ITALICA LACCA ESTREMO ALC</t>
  </si>
  <si>
    <t>Арт-бетон гладкий</t>
  </si>
  <si>
    <t>SuperBETON + FINE</t>
  </si>
  <si>
    <t xml:space="preserve">3.        SuperBETON </t>
  </si>
  <si>
    <t>Арт-бетон</t>
  </si>
  <si>
    <t xml:space="preserve">При лакировке тщательно обрабатывать кратеры и углубления </t>
  </si>
  <si>
    <t xml:space="preserve">SuperBETON </t>
  </si>
  <si>
    <t>Выраженный эффект «Арт-бетон» с прожилками и затемнениями за счет "железнения"</t>
  </si>
  <si>
    <t>Защитный лак для Полов</t>
  </si>
  <si>
    <t>Полуматовый
Вариант №1</t>
  </si>
  <si>
    <t>1.        Лак ESTREMO SUPER (0,075кг) + Вода (0,025кг)</t>
  </si>
  <si>
    <t>Для помещений со средней проходимостью (например жилые помещения, офисы). Для увеличения срока службы покрытия - нанести 3 слоя лака (0,22кг/м2)</t>
  </si>
  <si>
    <t>2.        Лак ESTREMO SUPER</t>
  </si>
  <si>
    <t>Итого стоимость лака, 1м2</t>
  </si>
  <si>
    <t>Матовый
Вариант №2</t>
  </si>
  <si>
    <t>1.        Праймер TIEFPRIMER</t>
  </si>
  <si>
    <t>Для помещений с большой проходимостью (например рестораны, магазины, лестницы, коридоры). Для увеличения срока службы покрытия - нанести 3 слоя лака (0,2кг/м2)</t>
  </si>
  <si>
    <t>2.        Лак ESTREMO PU2</t>
  </si>
  <si>
    <t>Глянцевый
Вариант №1</t>
  </si>
  <si>
    <t>1.        Лак ESTREMO EP2 + Растворитель 646/650 (10-20%)</t>
  </si>
  <si>
    <t>Для помещений с большой проходимостью (например рестораны, магазины, лестницы, коридоры)</t>
  </si>
  <si>
    <t>2.        Лак ESTREMO EP2</t>
  </si>
  <si>
    <t>Защитный лак для Полов и Стен в душевых</t>
  </si>
  <si>
    <t>Матовый
Вариант №1</t>
  </si>
  <si>
    <t>1.        Лак ESTREMO ALC</t>
  </si>
  <si>
    <t>Запах растворителя на первом слое работ</t>
  </si>
  <si>
    <t>1.        Лак ESTREMO EP2 + Растворитель 646/650 (5-20%)</t>
  </si>
  <si>
    <t>Защитный лак для Стен в душевых</t>
  </si>
  <si>
    <t>Полуглянцевый
Вариант №1</t>
  </si>
  <si>
    <t>1.        Лак ESTREMO PROTECTOR  (0,05кг) + Вода (0,05кг)</t>
  </si>
  <si>
    <t>2.        Лак ESTREMO PROTECTOR</t>
  </si>
  <si>
    <t>Итого стоимость покрытия с лаком, 1м2</t>
  </si>
  <si>
    <t>Защитный лак для Стен без прямого попадания воды (можно брызги и мыть)</t>
  </si>
  <si>
    <t>Матовый и Глянцевый
Вариант №1</t>
  </si>
  <si>
    <t>1.        Лак PROTETTIVA (0,05кг) + Вода (0,05кг)</t>
  </si>
  <si>
    <t>2.        Лак PROTETTIVA</t>
  </si>
  <si>
    <t>Защитный лак для Столешниц, подоконников из бетна, микроцемента, камня</t>
  </si>
  <si>
    <t>Супер глянцевый
Вариант №1</t>
  </si>
  <si>
    <t>Защитный лак для Раковин из бетна, микроцемента, камня</t>
  </si>
  <si>
    <t>* средний расход, точный расход определяется пробным выкрасом на объекте</t>
  </si>
  <si>
    <t>Полицемент в Розничных ценах</t>
  </si>
  <si>
    <t>ITALICA  POLICEMENT 100</t>
  </si>
  <si>
    <t>ITALICA  POLICEMENT 300, 600</t>
  </si>
  <si>
    <t xml:space="preserve">"Микроцемент" </t>
  </si>
  <si>
    <t>POLYCEMENT 600+300</t>
  </si>
  <si>
    <t>3.        POLYCEMENT 600</t>
  </si>
  <si>
    <t>4.        POLYCEMENT 300</t>
  </si>
  <si>
    <t>ITALICA LACCA ESTREMO EP2</t>
  </si>
  <si>
    <t>"Микроцемент гладкий"</t>
  </si>
  <si>
    <t>POLYCEMENT 600+300+100</t>
  </si>
  <si>
    <t>5.        POLYCEMENT 100</t>
  </si>
  <si>
    <t>6.        Колеровка (светлые тона)</t>
  </si>
  <si>
    <t>"Арт-бетон"</t>
  </si>
  <si>
    <t>POLYCEMENT 600</t>
  </si>
  <si>
    <t>"Микроцемент" для стен</t>
  </si>
  <si>
    <t>Только для стетен</t>
  </si>
  <si>
    <t>POLYCEMENT 300</t>
  </si>
  <si>
    <t>3.        POLYCEMENT 300</t>
  </si>
  <si>
    <t>Материал</t>
  </si>
  <si>
    <t>Фасады зданий</t>
  </si>
  <si>
    <t>Деревянная поверхность</t>
  </si>
  <si>
    <t xml:space="preserve"> Декоративные штукатурки</t>
  </si>
  <si>
    <t>ITALICA  GRANULARE
На водной на силоксановой основе</t>
  </si>
  <si>
    <t>Можно на фасад</t>
  </si>
  <si>
    <t>ITALICA  PLASTER ELASTIC
Эластичная трещиностойкая</t>
  </si>
  <si>
    <t>ITALICA VILLAGGIO STONE
Армированная с микромрамором</t>
  </si>
  <si>
    <t>ITALICA  GRANITO
На водной на силоксановой основе</t>
  </si>
  <si>
    <t>ITALICA  MARMO TRAVERTINO все
На минеральной основе</t>
  </si>
  <si>
    <t>Можно на фасад только в южных регионах, с обязательной защитой FINISHMAT в 2 слоя</t>
  </si>
  <si>
    <t>ITALICA   art-BETON
На водной на акриловой основе</t>
  </si>
  <si>
    <t>Можно на фасад только в южных регионах, с обязательной защитой FINISHMAT в 1-2 слоя</t>
  </si>
  <si>
    <t>Микроцемент и Полицемент</t>
  </si>
  <si>
    <t>ITALICA  SuperCEMENTO, SuperBETON</t>
  </si>
  <si>
    <t>Можно на фасад фрагментарно (например, часть стены), так как покрытие не паропроницаемое. С обязательной защитой LACCA ESTREMO SUPER (стены, 2 слоя) или PU2 (полы, по системе "полы в душевой").</t>
  </si>
  <si>
    <t>Можно на деревянные поверхности внутри помещений, стены</t>
  </si>
  <si>
    <t>ITALICA  CERA PERLA
Воск с добавкой серебряной, золотой или перламутровой пудрой</t>
  </si>
  <si>
    <t>Лаки, Лессирующие покрытия</t>
  </si>
  <si>
    <t>Можно на подготовленные деревянные поверхности снаружи и внутри помещений, стены</t>
  </si>
  <si>
    <t>Можно на подготовленные деревянные поверхности внутри помещений, стены</t>
  </si>
  <si>
    <t>ITALICA LACCA PROTETTIVA все
Защитный лак</t>
  </si>
  <si>
    <t>Фасады: только для деревянных поверхностей</t>
  </si>
  <si>
    <t>Можно на подготовленные деревянные поверхности снаружи и внутри помещений, стены и  полы</t>
  </si>
  <si>
    <t>ITALICA LACCA ESTREMO PU2
Двух компонентный полиуретановый лак</t>
  </si>
  <si>
    <t>ITALICA LACCA ESTREMO EP
Двух компонентный эпоксидный лак</t>
  </si>
  <si>
    <t>Матовые декоративные  покрытия</t>
  </si>
  <si>
    <t>Можно на фасад без дополнительной защиты</t>
  </si>
  <si>
    <t>ITALICA  GRADIENTE 
С эффектом "замша", "потертая замша"</t>
  </si>
  <si>
    <t>ITALICA  SOFT 
С эффектом "замша", "потертая замша"</t>
  </si>
  <si>
    <t>ITALICA  RIFLETTE OPACO
Перламутровая со сферическим наполнителем</t>
  </si>
  <si>
    <t>ITALICA  METALLICO  
Кроющая краска с эффектом металлической поверхности</t>
  </si>
  <si>
    <t>Можно применять для наружных поверхностей</t>
  </si>
  <si>
    <t>ITALICA  SETA  вся 
Эффект "шелк"</t>
  </si>
  <si>
    <t>ITALICA  PERLA  DELICATA  
Лессирующая перламутровая</t>
  </si>
  <si>
    <t>Для наружных работ применяется в системе с фасадными декоративными штукатурками и красками ITALICA.</t>
  </si>
  <si>
    <t>ITALICA  CRISTALLO
С выраженным перламутровым переливом</t>
  </si>
  <si>
    <t>ITALICA  MOLLICA все
Перламутровая, с натуральным зернистым наполнителем</t>
  </si>
  <si>
    <t>ITALICA  RIFLETTE все
Со светорассеивающими сферическим наполнителем</t>
  </si>
  <si>
    <t>ITALICA DESIGN FACADE colore naturale
Премиальная экологичная краска</t>
  </si>
  <si>
    <t>ITALICA DESIGN ELASTIC
Эластичная непроницаемая краска с высокой стойкостью к мытью</t>
  </si>
  <si>
    <t>ITALICA  FACADE SILICO
Премиальная долговечная фасадная краска, на силоксановой основе</t>
  </si>
  <si>
    <t>ITALICA ESTREMO PU
Высокоустойчивая полиуретановая однокомпонентная краска на водной основе</t>
  </si>
  <si>
    <t>ITALICA  COTTON</t>
  </si>
  <si>
    <t>ITALICA PRO  colore naturale
Шелковисто-матовая краска, особо стойкая к мытью.</t>
  </si>
  <si>
    <t xml:space="preserve"> Грунтовки и Основания</t>
  </si>
  <si>
    <t>ITALICA  PRIMER ACRILICO все
Пропитывающий праймер</t>
  </si>
  <si>
    <t>ITALICA  TIEFPRIMER все
Глубоко проникающий праймер</t>
  </si>
  <si>
    <t>Можно на деревянные поверхности снаружи и внутри помещений, стены и  полы</t>
  </si>
  <si>
    <t>ITALICA  QUARZO ADESIONE все
Однопроходная грунт-краска под фактурные штукатурки, мелкозернистая</t>
  </si>
  <si>
    <t>ITALICA  SUPERGRUND 
Профессиональная грунт-краска, для всех типов нанесения</t>
  </si>
  <si>
    <t>Можно на деревянные поверхности внутри помещений, стены и  полы</t>
  </si>
  <si>
    <t>При наружных работах: можно только на деревянных и загрунтованных металлических поверхностях</t>
  </si>
  <si>
    <t>Если при формировании покрытия планируется, что будет просвечивать подложка - использовать кроющие основания (адгезивные, грунт-краска, краска)</t>
  </si>
  <si>
    <t>1. Эффектные декоративные покрытия</t>
  </si>
  <si>
    <t>ITALICA PRO, DESIGN MATT/SATIN</t>
  </si>
  <si>
    <t>FINITURA (дополнительная защита)</t>
  </si>
  <si>
    <t>ITALICA  SETA  DAMASCO 
Эффект "яркий шелк"</t>
  </si>
  <si>
    <t>ITALICA SETA SHINY
Эффект "белый шелк"</t>
  </si>
  <si>
    <t>ITALICA PRO, DESIGN MATT/SATIN, QUARZ MATT</t>
  </si>
  <si>
    <t>ITALICA SETA POLICHROMO 
Эффект "серебристо-золотистый шелк"</t>
  </si>
  <si>
    <t>ITALICA  CRISTALLO
Защитный финиш с ярким блеском</t>
  </si>
  <si>
    <t>ITALICA  PERLA DELICATO
Перламутровый лак</t>
  </si>
  <si>
    <t>2. Металлы</t>
  </si>
  <si>
    <t>ITALICA  METALLICO NATURALE (ВСЕ)
Натуральные металлы</t>
  </si>
  <si>
    <t>3. Матовые декоративные покрытия</t>
  </si>
  <si>
    <t>ITALICA  SOFT VINTAGE
Эффект "затертость"</t>
  </si>
  <si>
    <t>4. Фактурные штукатурки</t>
  </si>
  <si>
    <t>ITALICA  MARMO TRAVERTINO (ВСЕ) 
"Травертин/Марморино", известковая основа</t>
  </si>
  <si>
    <t>QUARZO ADESIONE, QUARZO ADESIONE  SW, QUARZ MATT (ПОД FINE)</t>
  </si>
  <si>
    <t>ITALICA INTONACO QUARZO (ВСЯ)
Эффект "Травертин" и "ЗАДУВКА", экономичный</t>
  </si>
  <si>
    <t>ITALICA GRANITO (ВСЕ)
Эффект Гранита, для фасадных и интерьерных работ</t>
  </si>
  <si>
    <t>5. Для фасадных и внутренних работ. Декоративные штукатурки</t>
  </si>
  <si>
    <t>ITALICA  GRANULARE 500/1000
Прочная, для фасадных и интерьерных работ</t>
  </si>
  <si>
    <t>ITALICA GRANULARE КОРОЕД 2мм
Прочная, для фасадных и интерьерных работ</t>
  </si>
  <si>
    <t>ITALICA GRANULARE КОРОЕД 3мм
Прочная, для фасадных и интерьерных работ</t>
  </si>
  <si>
    <t>6. Микроцемент и Полицемент для полов и стен</t>
  </si>
  <si>
    <t>ITALICA POLICEMENT 100
Микрозернистый, для полов и стен</t>
  </si>
  <si>
    <t>ITALICA POLICEMENT 300
Среднезернистый, для полов и стен</t>
  </si>
  <si>
    <t>ITALICA POLICEMENT 600
Крупнозернистый, для полов и стен</t>
  </si>
  <si>
    <t>ITALICA  SuperCEMENTO
Микроцемент. 
Используется с Отвердителем
Для полов и стен</t>
  </si>
  <si>
    <t>ITALICA  SuperCEMENTO FINE
Микроцемент Файн. 
Используется с Отвердителем
Для полов и стен</t>
  </si>
  <si>
    <t>ITALICA  SuperBETON
Арт-Бетон. 
Используется с Отвердителем
Для полов и стен</t>
  </si>
  <si>
    <t>7. Венецианские и Марокканские штукатурки, под Мрамор</t>
  </si>
  <si>
    <t>QUARZ MATT, ITALICA PRO, DESIGN MATT</t>
  </si>
  <si>
    <t>9. Лессирующие и защитные покрытия, лаки</t>
  </si>
  <si>
    <t>10. Декоративные  покрытия с наполнителем</t>
  </si>
  <si>
    <t xml:space="preserve">ITALICA  MOLLICA (ВСЯ)
Блестящее с матовым зернистым наполнителем                                         </t>
  </si>
  <si>
    <t>ITALICA  RIFLETTE 200/400
Шелковисто-матовое гладкое с эффектом "северного сияния"</t>
  </si>
  <si>
    <t>ITALICA  RIFLETTE SHINY 200/400
Блестящее гладкое покрытие с 3D-светящимся эффектом</t>
  </si>
  <si>
    <t>11. Премиальные интерьерные краски</t>
  </si>
  <si>
    <t>ITALICA  DESIGN COTTON</t>
  </si>
  <si>
    <t>ITALICA 3, PRO, DESIGN MATT</t>
  </si>
  <si>
    <t>12. Интерьерные краски</t>
  </si>
  <si>
    <t>13. Для фасадных и внутренних работ. Краски, грунтовки</t>
  </si>
  <si>
    <t>ITALICA DESIGN FACADE colore naturale
Высококроющая долговечная краска на силиконовой основе, для фасадных и внутренних работ 
(прошлое название - DESIGN SILICO)</t>
  </si>
  <si>
    <t>ITALICA  PRIMER SILICO
Фасадный пропитывающий праймер</t>
  </si>
  <si>
    <t>14. Грунтовки и Основания</t>
  </si>
  <si>
    <t>ITALICA SUKUSH ADHESIVE (СУ-КУШ)
Мелкозернистый грунт под шпаклевки и декоративные штукатурки</t>
  </si>
  <si>
    <t>ITALICA  PRIMER ACRILICO BIO
Пропитывающий праймер. Против черной и цветной плесени, грибка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</si>
</sst>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"/>
    <numFmt numFmtId="181" formatCode="#\ ##0.00\ _₽"/>
    <numFmt numFmtId="182" formatCode="#\ ##0\ _₽"/>
    <numFmt numFmtId="183" formatCode="#\ ##0.0\ _₽"/>
    <numFmt numFmtId="184" formatCode="dd\.mmm"/>
  </numFmts>
  <fonts count="81">
    <font>
      <sz val="10"/>
      <color theme="1"/>
      <name val="Arial Cyr"/>
      <charset val="134"/>
    </font>
    <font>
      <sz val="11"/>
      <name val="Calibri"/>
      <charset val="204"/>
    </font>
    <font>
      <sz val="10"/>
      <name val="Calibri"/>
      <charset val="204"/>
    </font>
    <font>
      <sz val="12"/>
      <name val="Calibri"/>
      <charset val="204"/>
    </font>
    <font>
      <b/>
      <sz val="9"/>
      <color theme="8" tint="-0.499984740745262"/>
      <name val="Calibri"/>
      <charset val="204"/>
    </font>
    <font>
      <b/>
      <sz val="14"/>
      <color theme="1"/>
      <name val="Calibri"/>
      <charset val="204"/>
    </font>
    <font>
      <b/>
      <sz val="12"/>
      <color indexed="56"/>
      <name val="Calibri"/>
      <charset val="204"/>
    </font>
    <font>
      <b/>
      <sz val="11"/>
      <color indexed="56"/>
      <name val="Calibri"/>
      <charset val="204"/>
    </font>
    <font>
      <b/>
      <i/>
      <sz val="14"/>
      <color theme="0"/>
      <name val="Arial Narrow"/>
      <charset val="204"/>
    </font>
    <font>
      <b/>
      <i/>
      <sz val="9"/>
      <color indexed="65"/>
      <name val="Calibri"/>
      <charset val="204"/>
    </font>
    <font>
      <b/>
      <sz val="12"/>
      <color theme="8" tint="-0.499984740745262"/>
      <name val="Calibri"/>
      <charset val="204"/>
    </font>
    <font>
      <b/>
      <i/>
      <sz val="13"/>
      <color indexed="65"/>
      <name val="Arial Narrow"/>
      <charset val="204"/>
    </font>
    <font>
      <b/>
      <i/>
      <sz val="16"/>
      <color indexed="65"/>
      <name val="Calibri"/>
      <charset val="204"/>
    </font>
    <font>
      <sz val="9"/>
      <name val="Calibri"/>
      <charset val="204"/>
    </font>
    <font>
      <sz val="16"/>
      <name val="Calibri"/>
      <charset val="204"/>
    </font>
    <font>
      <sz val="28"/>
      <name val="Calibri"/>
      <charset val="204"/>
    </font>
    <font>
      <b/>
      <sz val="22"/>
      <color theme="8" tint="-0.499984740745262"/>
      <name val="Calibri"/>
      <charset val="204"/>
    </font>
    <font>
      <sz val="14"/>
      <name val="Calibri"/>
      <charset val="204"/>
    </font>
    <font>
      <b/>
      <sz val="16"/>
      <color theme="3" tint="-0.499984740745262"/>
      <name val="Calibri"/>
      <charset val="204"/>
    </font>
    <font>
      <b/>
      <sz val="14"/>
      <color indexed="56"/>
      <name val="Calibri"/>
      <charset val="204"/>
    </font>
    <font>
      <sz val="12"/>
      <color indexed="56"/>
      <name val="Calibri"/>
      <charset val="204"/>
    </font>
    <font>
      <i/>
      <sz val="14"/>
      <name val="Calibri"/>
      <charset val="204"/>
    </font>
    <font>
      <i/>
      <sz val="12"/>
      <name val="Calibri"/>
      <charset val="204"/>
    </font>
    <font>
      <b/>
      <sz val="14"/>
      <name val="Calibri"/>
      <charset val="204"/>
    </font>
    <font>
      <b/>
      <sz val="12"/>
      <name val="Calibri"/>
      <charset val="204"/>
    </font>
    <font>
      <b/>
      <i/>
      <sz val="14"/>
      <name val="Calibri"/>
      <charset val="204"/>
    </font>
    <font>
      <b/>
      <i/>
      <sz val="12"/>
      <name val="Calibri"/>
      <charset val="204"/>
    </font>
    <font>
      <sz val="9"/>
      <name val="Calibri"/>
      <charset val="204"/>
      <scheme val="minor"/>
    </font>
    <font>
      <b/>
      <sz val="8"/>
      <name val="Calibri"/>
      <charset val="204"/>
      <scheme val="minor"/>
    </font>
    <font>
      <b/>
      <sz val="20"/>
      <name val="Calibri"/>
      <charset val="204"/>
      <scheme val="minor"/>
    </font>
    <font>
      <b/>
      <sz val="18"/>
      <name val="Calibri"/>
      <charset val="204"/>
      <scheme val="minor"/>
    </font>
    <font>
      <sz val="10"/>
      <color indexed="56"/>
      <name val="Calibri"/>
      <charset val="204"/>
    </font>
    <font>
      <b/>
      <sz val="9"/>
      <name val="Calibri"/>
      <charset val="204"/>
      <scheme val="minor"/>
    </font>
    <font>
      <b/>
      <sz val="12"/>
      <name val="Calibri"/>
      <charset val="204"/>
      <scheme val="minor"/>
    </font>
    <font>
      <b/>
      <i/>
      <sz val="9"/>
      <name val="Calibri"/>
      <charset val="204"/>
      <scheme val="minor"/>
    </font>
    <font>
      <b/>
      <sz val="10"/>
      <name val="Calibri"/>
      <charset val="204"/>
      <scheme val="minor"/>
    </font>
    <font>
      <b/>
      <sz val="14"/>
      <name val="Calibri"/>
      <charset val="204"/>
      <scheme val="minor"/>
    </font>
    <font>
      <b/>
      <sz val="17"/>
      <name val="Calibri"/>
      <charset val="204"/>
      <scheme val="minor"/>
    </font>
    <font>
      <sz val="11"/>
      <color theme="1"/>
      <name val="Calibri"/>
      <charset val="204"/>
    </font>
    <font>
      <b/>
      <sz val="11"/>
      <color theme="1"/>
      <name val="Calibri"/>
      <charset val="204"/>
    </font>
    <font>
      <sz val="10"/>
      <name val="Segoe UI"/>
      <charset val="204"/>
    </font>
    <font>
      <sz val="22"/>
      <name val="Calibri"/>
      <charset val="204"/>
    </font>
    <font>
      <sz val="8"/>
      <name val="Calibri"/>
      <charset val="204"/>
    </font>
    <font>
      <b/>
      <sz val="8"/>
      <color rgb="FF205867"/>
      <name val="Calibri"/>
      <charset val="204"/>
    </font>
    <font>
      <b/>
      <sz val="12"/>
      <name val="Arial Narrow"/>
      <charset val="204"/>
    </font>
    <font>
      <b/>
      <sz val="18"/>
      <name val="Calibri"/>
      <charset val="204"/>
    </font>
    <font>
      <b/>
      <sz val="10"/>
      <color indexed="56"/>
      <name val="Calibri"/>
      <charset val="204"/>
    </font>
    <font>
      <sz val="8"/>
      <color indexed="56"/>
      <name val="Calibri"/>
      <charset val="204"/>
    </font>
    <font>
      <b/>
      <sz val="8"/>
      <color theme="1"/>
      <name val="Arial Narrow"/>
      <charset val="204"/>
    </font>
    <font>
      <sz val="8"/>
      <color theme="1"/>
      <name val="Calibri"/>
      <charset val="204"/>
    </font>
    <font>
      <b/>
      <sz val="11"/>
      <color theme="8" tint="-0.499984740745262"/>
      <name val="Calibri"/>
      <charset val="204"/>
    </font>
    <font>
      <b/>
      <i/>
      <sz val="8"/>
      <color theme="1"/>
      <name val="Calibri"/>
      <charset val="204"/>
    </font>
    <font>
      <b/>
      <sz val="12"/>
      <color rgb="FF002060"/>
      <name val="Calibri"/>
      <charset val="204"/>
      <scheme val="minor"/>
    </font>
    <font>
      <sz val="9"/>
      <color indexed="56"/>
      <name val="Calibri"/>
      <charset val="204"/>
    </font>
    <font>
      <b/>
      <sz val="12"/>
      <color theme="1"/>
      <name val="Calibri"/>
      <charset val="204"/>
    </font>
    <font>
      <b/>
      <sz val="10"/>
      <name val="Calibri"/>
      <charset val="204"/>
    </font>
    <font>
      <sz val="10"/>
      <color theme="1"/>
      <name val="Calibri"/>
      <charset val="204"/>
    </font>
    <font>
      <b/>
      <sz val="10"/>
      <color theme="1"/>
      <name val="Calibri"/>
      <charset val="204"/>
    </font>
    <font>
      <sz val="9"/>
      <color theme="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i/>
      <u/>
      <sz val="12"/>
      <color indexed="56"/>
      <name val="Calibri"/>
      <charset val="204"/>
    </font>
    <font>
      <b/>
      <i/>
      <u/>
      <sz val="12"/>
      <color rgb="FF003366"/>
      <name val="Calibri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5"/>
        <bgColor indexed="31"/>
      </patternFill>
    </fill>
    <fill>
      <patternFill patternType="solid">
        <fgColor theme="2"/>
        <bgColor theme="2"/>
      </patternFill>
    </fill>
    <fill>
      <patternFill patternType="solid">
        <fgColor theme="0" tint="-0.499984740745262"/>
        <bgColor rgb="FF92D050"/>
      </patternFill>
    </fill>
    <fill>
      <patternFill patternType="solid">
        <fgColor theme="0" tint="-0.499984740745262"/>
        <bgColor theme="0" tint="-0.499984740745262"/>
      </patternFill>
    </fill>
    <fill>
      <patternFill patternType="solid">
        <fgColor theme="0" tint="-0.499984740745262"/>
        <bgColor indexed="55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  <fill>
      <patternFill patternType="solid">
        <fgColor indexed="65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theme="0" tint="-0.0499893185216834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799981688894314"/>
        <bgColor rgb="FF92D05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9" fillId="0" borderId="0" applyFont="0" applyFill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178" fontId="59" fillId="0" borderId="0" applyFont="0" applyFill="0" applyBorder="0" applyAlignment="0" applyProtection="0">
      <alignment vertical="center"/>
    </xf>
    <xf numFmtId="179" fontId="59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9" fillId="27" borderId="24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25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28" borderId="27" applyNumberFormat="0" applyAlignment="0" applyProtection="0">
      <alignment vertical="center"/>
    </xf>
    <xf numFmtId="0" fontId="69" fillId="29" borderId="28" applyNumberFormat="0" applyAlignment="0" applyProtection="0">
      <alignment vertical="center"/>
    </xf>
    <xf numFmtId="0" fontId="70" fillId="29" borderId="27" applyNumberFormat="0" applyAlignment="0" applyProtection="0">
      <alignment vertical="center"/>
    </xf>
    <xf numFmtId="0" fontId="71" fillId="30" borderId="29" applyNumberFormat="0" applyAlignment="0" applyProtection="0">
      <alignment vertical="center"/>
    </xf>
    <xf numFmtId="0" fontId="72" fillId="0" borderId="30" applyNumberFormat="0" applyFill="0" applyAlignment="0" applyProtection="0">
      <alignment vertical="center"/>
    </xf>
    <xf numFmtId="0" fontId="73" fillId="0" borderId="31" applyNumberFormat="0" applyFill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8" fillId="50" borderId="0" applyNumberFormat="0" applyBorder="0" applyAlignment="0" applyProtection="0">
      <alignment vertical="center"/>
    </xf>
    <xf numFmtId="0" fontId="78" fillId="51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8" fillId="54" borderId="0" applyNumberFormat="0" applyBorder="0" applyAlignment="0" applyProtection="0">
      <alignment vertical="center"/>
    </xf>
    <xf numFmtId="0" fontId="78" fillId="55" borderId="0" applyNumberFormat="0" applyBorder="0" applyAlignment="0" applyProtection="0">
      <alignment vertical="center"/>
    </xf>
    <xf numFmtId="0" fontId="77" fillId="56" borderId="0" applyNumberFormat="0" applyBorder="0" applyAlignment="0" applyProtection="0">
      <alignment vertical="center"/>
    </xf>
  </cellStyleXfs>
  <cellXfs count="36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80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7" fillId="3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top" wrapText="1"/>
    </xf>
    <xf numFmtId="180" fontId="4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8" fillId="4" borderId="8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top" wrapText="1"/>
    </xf>
    <xf numFmtId="180" fontId="4" fillId="0" borderId="2" xfId="0" applyNumberFormat="1" applyFont="1" applyFill="1" applyBorder="1" applyAlignment="1">
      <alignment horizontal="center" vertical="center" wrapText="1"/>
    </xf>
    <xf numFmtId="180" fontId="10" fillId="0" borderId="2" xfId="0" applyNumberFormat="1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top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 indent="2"/>
    </xf>
    <xf numFmtId="180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left" vertical="center" wrapText="1" indent="2"/>
    </xf>
    <xf numFmtId="0" fontId="20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 indent="2"/>
    </xf>
    <xf numFmtId="0" fontId="19" fillId="10" borderId="2" xfId="0" applyFont="1" applyFill="1" applyBorder="1" applyAlignment="1">
      <alignment horizontal="left" vertical="center" wrapText="1" indent="2"/>
    </xf>
    <xf numFmtId="0" fontId="20" fillId="11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2"/>
    </xf>
    <xf numFmtId="0" fontId="21" fillId="0" borderId="0" xfId="0" applyFont="1" applyAlignment="1">
      <alignment horizontal="left" vertical="center" wrapText="1" indent="2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 indent="2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top" wrapText="1" indent="2"/>
    </xf>
    <xf numFmtId="0" fontId="26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 vertical="center" wrapText="1" indent="2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9" fillId="12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right" vertical="center" wrapText="1"/>
    </xf>
    <xf numFmtId="0" fontId="31" fillId="10" borderId="2" xfId="0" applyFont="1" applyFill="1" applyBorder="1" applyAlignment="1">
      <alignment vertical="top" wrapText="1"/>
    </xf>
    <xf numFmtId="1" fontId="0" fillId="0" borderId="0" xfId="0" applyNumberFormat="1"/>
    <xf numFmtId="0" fontId="32" fillId="13" borderId="10" xfId="0" applyFont="1" applyFill="1" applyBorder="1" applyAlignment="1">
      <alignment horizontal="center" vertical="center" wrapText="1"/>
    </xf>
    <xf numFmtId="0" fontId="31" fillId="10" borderId="4" xfId="0" applyFont="1" applyFill="1" applyBorder="1" applyAlignment="1">
      <alignment vertical="top" wrapText="1"/>
    </xf>
    <xf numFmtId="0" fontId="33" fillId="13" borderId="11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center" vertical="center" wrapText="1"/>
    </xf>
    <xf numFmtId="1" fontId="27" fillId="0" borderId="11" xfId="0" applyNumberFormat="1" applyFont="1" applyBorder="1" applyAlignment="1">
      <alignment horizontal="center" vertical="center" wrapText="1"/>
    </xf>
    <xf numFmtId="0" fontId="33" fillId="13" borderId="12" xfId="0" applyFont="1" applyFill="1" applyBorder="1" applyAlignment="1">
      <alignment horizontal="center" vertical="top" wrapText="1"/>
    </xf>
    <xf numFmtId="0" fontId="27" fillId="0" borderId="12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center" vertical="center" wrapText="1"/>
    </xf>
    <xf numFmtId="1" fontId="27" fillId="0" borderId="12" xfId="0" applyNumberFormat="1" applyFont="1" applyBorder="1" applyAlignment="1">
      <alignment horizontal="center" vertical="center" wrapText="1"/>
    </xf>
    <xf numFmtId="0" fontId="34" fillId="13" borderId="12" xfId="0" applyFont="1" applyFill="1" applyBorder="1" applyAlignment="1">
      <alignment horizontal="center" vertical="top" wrapText="1"/>
    </xf>
    <xf numFmtId="0" fontId="31" fillId="10" borderId="2" xfId="0" applyFont="1" applyFill="1" applyBorder="1" applyAlignment="1">
      <alignment horizontal="left" vertical="top" wrapText="1"/>
    </xf>
    <xf numFmtId="2" fontId="27" fillId="0" borderId="12" xfId="0" applyNumberFormat="1" applyFont="1" applyBorder="1" applyAlignment="1">
      <alignment horizontal="center" vertical="center" wrapText="1"/>
    </xf>
    <xf numFmtId="0" fontId="31" fillId="9" borderId="4" xfId="0" applyFont="1" applyFill="1" applyBorder="1" applyAlignment="1">
      <alignment vertical="top" wrapText="1"/>
    </xf>
    <xf numFmtId="0" fontId="27" fillId="0" borderId="13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 wrapText="1"/>
    </xf>
    <xf numFmtId="0" fontId="34" fillId="13" borderId="14" xfId="0" applyFont="1" applyFill="1" applyBorder="1" applyAlignment="1">
      <alignment horizontal="center" vertical="top" wrapText="1"/>
    </xf>
    <xf numFmtId="0" fontId="35" fillId="0" borderId="1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0" fontId="35" fillId="0" borderId="1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6" fillId="13" borderId="18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1" fontId="27" fillId="0" borderId="13" xfId="0" applyNumberFormat="1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center" vertical="center" wrapText="1"/>
    </xf>
    <xf numFmtId="1" fontId="27" fillId="0" borderId="4" xfId="0" applyNumberFormat="1" applyFont="1" applyBorder="1" applyAlignment="1">
      <alignment horizontal="center" vertical="center" wrapText="1"/>
    </xf>
    <xf numFmtId="0" fontId="35" fillId="0" borderId="2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left" vertical="center" wrapText="1"/>
    </xf>
    <xf numFmtId="9" fontId="37" fillId="0" borderId="0" xfId="0" applyNumberFormat="1" applyFont="1" applyAlignment="1">
      <alignment horizontal="center" vertical="center" wrapText="1"/>
    </xf>
    <xf numFmtId="0" fontId="28" fillId="13" borderId="10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1" fontId="35" fillId="0" borderId="12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1" fontId="35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" fontId="35" fillId="0" borderId="13" xfId="0" applyNumberFormat="1" applyFont="1" applyBorder="1" applyAlignment="1">
      <alignment horizontal="center" vertical="center" wrapText="1"/>
    </xf>
    <xf numFmtId="1" fontId="35" fillId="0" borderId="2" xfId="0" applyNumberFormat="1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left" vertical="top" wrapText="1"/>
    </xf>
    <xf numFmtId="1" fontId="0" fillId="0" borderId="0" xfId="0" applyNumberFormat="1" applyAlignment="1">
      <alignment vertical="top"/>
    </xf>
    <xf numFmtId="1" fontId="27" fillId="0" borderId="2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38" fillId="0" borderId="0" xfId="0" applyFont="1"/>
    <xf numFmtId="0" fontId="38" fillId="0" borderId="2" xfId="0" applyFont="1" applyBorder="1" applyAlignment="1">
      <alignment vertical="center"/>
    </xf>
    <xf numFmtId="0" fontId="38" fillId="0" borderId="2" xfId="0" applyFont="1" applyBorder="1" applyAlignment="1">
      <alignment horizontal="center" textRotation="90"/>
    </xf>
    <xf numFmtId="0" fontId="38" fillId="14" borderId="2" xfId="0" applyFont="1" applyFill="1" applyBorder="1" applyAlignment="1">
      <alignment horizontal="center"/>
    </xf>
    <xf numFmtId="0" fontId="38" fillId="15" borderId="2" xfId="0" applyFont="1" applyFill="1" applyBorder="1" applyAlignment="1">
      <alignment horizontal="center"/>
    </xf>
    <xf numFmtId="0" fontId="39" fillId="16" borderId="2" xfId="0" applyFont="1" applyFill="1" applyBorder="1" applyAlignment="1">
      <alignment vertical="center"/>
    </xf>
    <xf numFmtId="0" fontId="39" fillId="16" borderId="2" xfId="0" applyFont="1" applyFill="1" applyBorder="1" applyAlignment="1">
      <alignment horizontal="center"/>
    </xf>
    <xf numFmtId="0" fontId="38" fillId="16" borderId="2" xfId="0" applyFont="1" applyFill="1" applyBorder="1" applyAlignment="1">
      <alignment horizontal="left" textRotation="90"/>
    </xf>
    <xf numFmtId="0" fontId="39" fillId="17" borderId="2" xfId="0" applyFont="1" applyFill="1" applyBorder="1" applyAlignment="1">
      <alignment horizontal="left" vertical="center"/>
    </xf>
    <xf numFmtId="0" fontId="38" fillId="17" borderId="2" xfId="0" applyFont="1" applyFill="1" applyBorder="1" applyAlignment="1">
      <alignment horizontal="left" textRotation="90"/>
    </xf>
    <xf numFmtId="0" fontId="38" fillId="0" borderId="2" xfId="0" applyFont="1" applyBorder="1"/>
    <xf numFmtId="0" fontId="38" fillId="14" borderId="2" xfId="0" applyFont="1" applyFill="1" applyBorder="1"/>
    <xf numFmtId="0" fontId="38" fillId="15" borderId="2" xfId="0" applyFont="1" applyFill="1" applyBorder="1"/>
    <xf numFmtId="0" fontId="39" fillId="17" borderId="2" xfId="0" applyFont="1" applyFill="1" applyBorder="1" applyAlignment="1">
      <alignment vertical="center"/>
    </xf>
    <xf numFmtId="0" fontId="38" fillId="0" borderId="2" xfId="0" applyFont="1" applyBorder="1" applyAlignment="1">
      <alignment horizontal="center"/>
    </xf>
    <xf numFmtId="0" fontId="39" fillId="17" borderId="2" xfId="0" applyFont="1" applyFill="1" applyBorder="1" applyAlignment="1">
      <alignment vertical="center" wrapText="1"/>
    </xf>
    <xf numFmtId="0" fontId="38" fillId="15" borderId="2" xfId="0" applyFont="1" applyFill="1" applyBorder="1" applyAlignment="1">
      <alignment vertical="center"/>
    </xf>
    <xf numFmtId="0" fontId="38" fillId="14" borderId="2" xfId="0" applyFont="1" applyFill="1" applyBorder="1" applyAlignment="1">
      <alignment vertical="center"/>
    </xf>
    <xf numFmtId="0" fontId="38" fillId="0" borderId="2" xfId="0" applyFont="1" applyBorder="1" applyAlignment="1">
      <alignment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left" vertical="center" wrapText="1"/>
    </xf>
    <xf numFmtId="0" fontId="39" fillId="16" borderId="2" xfId="0" applyFont="1" applyFill="1" applyBorder="1" applyAlignment="1">
      <alignment vertical="center" wrapText="1"/>
    </xf>
    <xf numFmtId="0" fontId="39" fillId="0" borderId="2" xfId="0" applyFont="1" applyBorder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39" fillId="16" borderId="2" xfId="0" applyFont="1" applyFill="1" applyBorder="1" applyAlignment="1">
      <alignment horizontal="left"/>
    </xf>
    <xf numFmtId="0" fontId="38" fillId="14" borderId="2" xfId="0" applyFont="1" applyFill="1" applyBorder="1" applyAlignment="1">
      <alignment horizontal="center" vertical="center"/>
    </xf>
    <xf numFmtId="0" fontId="39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0" fontId="4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81" fontId="2" fillId="0" borderId="0" xfId="0" applyNumberFormat="1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180" fontId="43" fillId="0" borderId="0" xfId="0" applyNumberFormat="1" applyFont="1" applyAlignment="1">
      <alignment horizontal="center" vertical="center" wrapText="1"/>
    </xf>
    <xf numFmtId="180" fontId="4" fillId="0" borderId="0" xfId="0" applyNumberFormat="1" applyFont="1" applyAlignment="1">
      <alignment horizontal="center" vertical="top" wrapText="1"/>
    </xf>
    <xf numFmtId="0" fontId="44" fillId="15" borderId="0" xfId="0" applyFont="1" applyFill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top" wrapText="1"/>
    </xf>
    <xf numFmtId="0" fontId="6" fillId="18" borderId="2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46" fillId="19" borderId="2" xfId="0" applyFont="1" applyFill="1" applyBorder="1" applyAlignment="1">
      <alignment horizontal="center" vertical="center" wrapText="1"/>
    </xf>
    <xf numFmtId="0" fontId="46" fillId="19" borderId="2" xfId="0" applyFont="1" applyFill="1" applyBorder="1" applyAlignment="1">
      <alignment vertical="center" wrapText="1"/>
    </xf>
    <xf numFmtId="181" fontId="46" fillId="18" borderId="2" xfId="0" applyNumberFormat="1" applyFont="1" applyFill="1" applyBorder="1" applyAlignment="1">
      <alignment horizontal="center" vertical="center" wrapText="1"/>
    </xf>
    <xf numFmtId="0" fontId="46" fillId="18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center" wrapText="1"/>
    </xf>
    <xf numFmtId="0" fontId="6" fillId="18" borderId="9" xfId="0" applyFont="1" applyFill="1" applyBorder="1" applyAlignment="1">
      <alignment horizontal="center" vertical="center" wrapText="1"/>
    </xf>
    <xf numFmtId="0" fontId="46" fillId="18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vertical="center" wrapText="1"/>
    </xf>
    <xf numFmtId="0" fontId="12" fillId="6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right" vertical="center" wrapText="1"/>
    </xf>
    <xf numFmtId="0" fontId="46" fillId="0" borderId="21" xfId="0" applyFont="1" applyBorder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182" fontId="7" fillId="0" borderId="2" xfId="0" applyNumberFormat="1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center" wrapText="1"/>
    </xf>
    <xf numFmtId="0" fontId="6" fillId="0" borderId="12" xfId="0" applyFont="1" applyBorder="1" applyAlignment="1">
      <alignment vertical="top" wrapText="1"/>
    </xf>
    <xf numFmtId="0" fontId="46" fillId="0" borderId="3" xfId="0" applyFont="1" applyBorder="1" applyAlignment="1">
      <alignment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46" fillId="0" borderId="2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right" vertical="center" wrapText="1"/>
    </xf>
    <xf numFmtId="0" fontId="46" fillId="0" borderId="1" xfId="0" applyFont="1" applyBorder="1" applyAlignment="1">
      <alignment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2" xfId="0" applyFont="1" applyBorder="1" applyAlignment="1">
      <alignment vertical="center" wrapText="1"/>
    </xf>
    <xf numFmtId="0" fontId="31" fillId="20" borderId="2" xfId="0" applyFont="1" applyFill="1" applyBorder="1" applyAlignment="1">
      <alignment vertical="center" wrapText="1"/>
    </xf>
    <xf numFmtId="0" fontId="31" fillId="20" borderId="2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 wrapText="1"/>
    </xf>
    <xf numFmtId="0" fontId="46" fillId="0" borderId="0" xfId="0" applyFont="1" applyAlignment="1">
      <alignment vertical="center" wrapText="1"/>
    </xf>
    <xf numFmtId="0" fontId="6" fillId="21" borderId="4" xfId="0" applyFont="1" applyFill="1" applyBorder="1" applyAlignment="1">
      <alignment vertical="top" wrapText="1"/>
    </xf>
    <xf numFmtId="0" fontId="7" fillId="21" borderId="8" xfId="0" applyFont="1" applyFill="1" applyBorder="1" applyAlignment="1">
      <alignment horizontal="right" vertical="center" wrapText="1"/>
    </xf>
    <xf numFmtId="0" fontId="46" fillId="21" borderId="21" xfId="0" applyFont="1" applyFill="1" applyBorder="1" applyAlignment="1">
      <alignment vertical="center" wrapText="1"/>
    </xf>
    <xf numFmtId="0" fontId="31" fillId="21" borderId="2" xfId="0" applyFont="1" applyFill="1" applyBorder="1" applyAlignment="1">
      <alignment vertical="center" wrapText="1"/>
    </xf>
    <xf numFmtId="0" fontId="31" fillId="21" borderId="2" xfId="0" applyFont="1" applyFill="1" applyBorder="1" applyAlignment="1">
      <alignment horizontal="center" vertical="center" wrapText="1"/>
    </xf>
    <xf numFmtId="182" fontId="7" fillId="21" borderId="2" xfId="0" applyNumberFormat="1" applyFont="1" applyFill="1" applyBorder="1" applyAlignment="1">
      <alignment horizontal="center" vertical="center" wrapText="1"/>
    </xf>
    <xf numFmtId="0" fontId="6" fillId="21" borderId="12" xfId="0" applyFont="1" applyFill="1" applyBorder="1" applyAlignment="1">
      <alignment vertical="top" wrapText="1"/>
    </xf>
    <xf numFmtId="0" fontId="7" fillId="21" borderId="9" xfId="0" applyFont="1" applyFill="1" applyBorder="1" applyAlignment="1">
      <alignment horizontal="right" vertical="center" wrapText="1"/>
    </xf>
    <xf numFmtId="0" fontId="46" fillId="21" borderId="0" xfId="0" applyFont="1" applyFill="1" applyAlignment="1">
      <alignment vertical="center" wrapText="1"/>
    </xf>
    <xf numFmtId="182" fontId="8" fillId="6" borderId="2" xfId="0" applyNumberFormat="1" applyFont="1" applyFill="1" applyBorder="1" applyAlignment="1">
      <alignment vertical="center" wrapText="1"/>
    </xf>
    <xf numFmtId="0" fontId="12" fillId="6" borderId="2" xfId="0" applyFont="1" applyFill="1" applyBorder="1" applyAlignment="1">
      <alignment vertical="center" wrapText="1"/>
    </xf>
    <xf numFmtId="0" fontId="46" fillId="0" borderId="3" xfId="0" applyFont="1" applyFill="1" applyBorder="1" applyAlignment="1">
      <alignment vertical="center" wrapText="1"/>
    </xf>
    <xf numFmtId="182" fontId="7" fillId="9" borderId="2" xfId="0" applyNumberFormat="1" applyFont="1" applyFill="1" applyBorder="1" applyAlignment="1">
      <alignment horizontal="center" vertical="center" wrapText="1"/>
    </xf>
    <xf numFmtId="0" fontId="47" fillId="9" borderId="2" xfId="0" applyFont="1" applyFill="1" applyBorder="1" applyAlignment="1">
      <alignment horizontal="center" vertical="center" wrapText="1"/>
    </xf>
    <xf numFmtId="0" fontId="48" fillId="15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top"/>
    </xf>
    <xf numFmtId="181" fontId="46" fillId="18" borderId="2" xfId="0" applyNumberFormat="1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181" fontId="46" fillId="18" borderId="4" xfId="0" applyNumberFormat="1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left" vertical="top" wrapText="1"/>
    </xf>
    <xf numFmtId="0" fontId="12" fillId="6" borderId="5" xfId="0" applyFont="1" applyFill="1" applyBorder="1" applyAlignment="1">
      <alignment vertical="center" wrapText="1"/>
    </xf>
    <xf numFmtId="0" fontId="49" fillId="6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81" fontId="7" fillId="0" borderId="2" xfId="0" applyNumberFormat="1" applyFont="1" applyBorder="1" applyAlignment="1">
      <alignment horizontal="center" vertical="center" wrapText="1"/>
    </xf>
    <xf numFmtId="180" fontId="43" fillId="0" borderId="2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top" wrapText="1"/>
    </xf>
    <xf numFmtId="0" fontId="31" fillId="0" borderId="2" xfId="0" applyFont="1" applyBorder="1" applyAlignment="1">
      <alignment horizontal="left" vertical="top" wrapText="1"/>
    </xf>
    <xf numFmtId="0" fontId="46" fillId="0" borderId="2" xfId="0" applyFont="1" applyBorder="1" applyAlignment="1">
      <alignment horizontal="left" vertical="top" wrapText="1"/>
    </xf>
    <xf numFmtId="0" fontId="49" fillId="6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180" fontId="50" fillId="0" borderId="2" xfId="0" applyNumberFormat="1" applyFont="1" applyBorder="1" applyAlignment="1">
      <alignment horizontal="center" vertical="center" wrapText="1"/>
    </xf>
    <xf numFmtId="183" fontId="7" fillId="9" borderId="2" xfId="0" applyNumberFormat="1" applyFont="1" applyFill="1" applyBorder="1" applyAlignment="1">
      <alignment horizontal="center" vertical="center" wrapText="1"/>
    </xf>
    <xf numFmtId="0" fontId="31" fillId="9" borderId="2" xfId="0" applyFont="1" applyFill="1" applyBorder="1" applyAlignment="1">
      <alignment horizontal="left" vertical="top" wrapText="1"/>
    </xf>
    <xf numFmtId="0" fontId="51" fillId="6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vertical="center" wrapText="1"/>
    </xf>
    <xf numFmtId="0" fontId="46" fillId="0" borderId="22" xfId="0" applyFont="1" applyFill="1" applyBorder="1" applyAlignment="1">
      <alignment vertical="center" wrapText="1"/>
    </xf>
    <xf numFmtId="0" fontId="6" fillId="15" borderId="4" xfId="0" applyFont="1" applyFill="1" applyBorder="1" applyAlignment="1">
      <alignment horizontal="left" vertical="top" wrapText="1"/>
    </xf>
    <xf numFmtId="0" fontId="7" fillId="15" borderId="9" xfId="0" applyFont="1" applyFill="1" applyBorder="1" applyAlignment="1">
      <alignment vertical="center" wrapText="1"/>
    </xf>
    <xf numFmtId="0" fontId="46" fillId="15" borderId="22" xfId="0" applyFont="1" applyFill="1" applyBorder="1" applyAlignment="1">
      <alignment vertical="center" wrapText="1"/>
    </xf>
    <xf numFmtId="0" fontId="31" fillId="15" borderId="2" xfId="0" applyFont="1" applyFill="1" applyBorder="1" applyAlignment="1">
      <alignment vertical="center" wrapText="1"/>
    </xf>
    <xf numFmtId="0" fontId="31" fillId="15" borderId="2" xfId="0" applyFont="1" applyFill="1" applyBorder="1" applyAlignment="1">
      <alignment horizontal="center" vertical="center" wrapText="1"/>
    </xf>
    <xf numFmtId="182" fontId="7" fillId="15" borderId="2" xfId="0" applyNumberFormat="1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6" fillId="15" borderId="12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right" vertical="center" wrapText="1"/>
    </xf>
    <xf numFmtId="0" fontId="31" fillId="0" borderId="2" xfId="0" applyFont="1" applyFill="1" applyBorder="1" applyAlignment="1">
      <alignment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top" wrapText="1"/>
    </xf>
    <xf numFmtId="0" fontId="47" fillId="0" borderId="4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6" fillId="22" borderId="9" xfId="0" applyFont="1" applyFill="1" applyBorder="1" applyAlignment="1">
      <alignment vertical="top" wrapText="1"/>
    </xf>
    <xf numFmtId="0" fontId="7" fillId="22" borderId="1" xfId="0" applyFont="1" applyFill="1" applyBorder="1" applyAlignment="1">
      <alignment horizontal="right" vertical="center" wrapText="1"/>
    </xf>
    <xf numFmtId="0" fontId="46" fillId="22" borderId="3" xfId="0" applyFont="1" applyFill="1" applyBorder="1" applyAlignment="1">
      <alignment vertical="center" wrapText="1"/>
    </xf>
    <xf numFmtId="0" fontId="31" fillId="22" borderId="2" xfId="0" applyFont="1" applyFill="1" applyBorder="1" applyAlignment="1">
      <alignment vertical="center" wrapText="1"/>
    </xf>
    <xf numFmtId="0" fontId="31" fillId="22" borderId="2" xfId="0" applyFont="1" applyFill="1" applyBorder="1" applyAlignment="1">
      <alignment horizontal="center" vertical="center" wrapText="1"/>
    </xf>
    <xf numFmtId="182" fontId="7" fillId="22" borderId="2" xfId="0" applyNumberFormat="1" applyFont="1" applyFill="1" applyBorder="1" applyAlignment="1">
      <alignment horizontal="center" vertical="center" wrapText="1"/>
    </xf>
    <xf numFmtId="0" fontId="47" fillId="23" borderId="2" xfId="0" applyFont="1" applyFill="1" applyBorder="1" applyAlignment="1">
      <alignment horizontal="center" vertical="center" wrapText="1"/>
    </xf>
    <xf numFmtId="0" fontId="0" fillId="22" borderId="8" xfId="0" applyFill="1" applyBorder="1" applyAlignment="1">
      <alignment vertical="top" wrapText="1"/>
    </xf>
    <xf numFmtId="0" fontId="6" fillId="24" borderId="4" xfId="0" applyFont="1" applyFill="1" applyBorder="1" applyAlignment="1">
      <alignment vertical="top" wrapText="1"/>
    </xf>
    <xf numFmtId="0" fontId="7" fillId="24" borderId="1" xfId="0" applyFont="1" applyFill="1" applyBorder="1" applyAlignment="1">
      <alignment horizontal="right" vertical="center" wrapText="1"/>
    </xf>
    <xf numFmtId="0" fontId="46" fillId="24" borderId="3" xfId="0" applyFont="1" applyFill="1" applyBorder="1" applyAlignment="1">
      <alignment vertical="center" wrapText="1"/>
    </xf>
    <xf numFmtId="0" fontId="31" fillId="24" borderId="2" xfId="0" applyFont="1" applyFill="1" applyBorder="1" applyAlignment="1">
      <alignment vertical="center" wrapText="1"/>
    </xf>
    <xf numFmtId="0" fontId="31" fillId="24" borderId="2" xfId="0" applyFont="1" applyFill="1" applyBorder="1" applyAlignment="1">
      <alignment horizontal="center" vertical="center" wrapText="1"/>
    </xf>
    <xf numFmtId="182" fontId="7" fillId="24" borderId="2" xfId="0" applyNumberFormat="1" applyFont="1" applyFill="1" applyBorder="1" applyAlignment="1">
      <alignment horizontal="center" vertical="center" wrapText="1"/>
    </xf>
    <xf numFmtId="0" fontId="6" fillId="24" borderId="12" xfId="0" applyFont="1" applyFill="1" applyBorder="1" applyAlignment="1">
      <alignment vertical="top" wrapText="1"/>
    </xf>
    <xf numFmtId="0" fontId="46" fillId="0" borderId="1" xfId="0" applyFont="1" applyBorder="1" applyAlignment="1">
      <alignment horizontal="left" vertical="center" wrapText="1"/>
    </xf>
    <xf numFmtId="0" fontId="46" fillId="0" borderId="3" xfId="0" applyFont="1" applyBorder="1" applyAlignment="1">
      <alignment horizontal="left" vertical="center" wrapText="1"/>
    </xf>
    <xf numFmtId="0" fontId="6" fillId="23" borderId="4" xfId="0" applyFont="1" applyFill="1" applyBorder="1" applyAlignment="1">
      <alignment vertical="top" wrapText="1"/>
    </xf>
    <xf numFmtId="0" fontId="7" fillId="23" borderId="1" xfId="0" applyFont="1" applyFill="1" applyBorder="1" applyAlignment="1">
      <alignment horizontal="right" vertical="center" wrapText="1"/>
    </xf>
    <xf numFmtId="0" fontId="46" fillId="23" borderId="3" xfId="0" applyFont="1" applyFill="1" applyBorder="1" applyAlignment="1">
      <alignment vertical="center" wrapText="1"/>
    </xf>
    <xf numFmtId="0" fontId="31" fillId="23" borderId="2" xfId="0" applyFont="1" applyFill="1" applyBorder="1" applyAlignment="1">
      <alignment vertical="center" wrapText="1"/>
    </xf>
    <xf numFmtId="0" fontId="31" fillId="23" borderId="2" xfId="0" applyFont="1" applyFill="1" applyBorder="1" applyAlignment="1">
      <alignment horizontal="center" vertical="center" wrapText="1"/>
    </xf>
    <xf numFmtId="182" fontId="7" fillId="23" borderId="2" xfId="0" applyNumberFormat="1" applyFont="1" applyFill="1" applyBorder="1" applyAlignment="1">
      <alignment horizontal="center" vertical="center" wrapText="1"/>
    </xf>
    <xf numFmtId="0" fontId="7" fillId="23" borderId="9" xfId="0" applyFont="1" applyFill="1" applyBorder="1" applyAlignment="1">
      <alignment horizontal="right" vertical="center" wrapText="1"/>
    </xf>
    <xf numFmtId="0" fontId="46" fillId="23" borderId="2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right" vertical="center" wrapText="1"/>
    </xf>
    <xf numFmtId="184" fontId="6" fillId="0" borderId="2" xfId="0" applyNumberFormat="1" applyFont="1" applyBorder="1" applyAlignment="1">
      <alignment vertical="top" wrapText="1"/>
    </xf>
    <xf numFmtId="0" fontId="7" fillId="0" borderId="3" xfId="0" applyFont="1" applyBorder="1" applyAlignment="1">
      <alignment horizontal="right" vertical="center" wrapText="1"/>
    </xf>
    <xf numFmtId="0" fontId="52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81" fontId="7" fillId="0" borderId="2" xfId="0" applyNumberFormat="1" applyFont="1" applyFill="1" applyBorder="1" applyAlignment="1">
      <alignment horizontal="center" vertical="center" wrapText="1"/>
    </xf>
    <xf numFmtId="180" fontId="43" fillId="0" borderId="2" xfId="0" applyNumberFormat="1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horizontal="left" vertical="top" wrapText="1"/>
    </xf>
    <xf numFmtId="0" fontId="41" fillId="0" borderId="2" xfId="0" applyFont="1" applyBorder="1" applyAlignment="1">
      <alignment horizontal="left" vertical="top" wrapText="1"/>
    </xf>
    <xf numFmtId="183" fontId="7" fillId="0" borderId="2" xfId="0" applyNumberFormat="1" applyFont="1" applyBorder="1" applyAlignment="1">
      <alignment horizontal="center" vertical="center" wrapText="1"/>
    </xf>
    <xf numFmtId="180" fontId="4" fillId="0" borderId="4" xfId="0" applyNumberFormat="1" applyFont="1" applyBorder="1" applyAlignment="1">
      <alignment horizontal="center" vertical="center" wrapText="1"/>
    </xf>
    <xf numFmtId="181" fontId="7" fillId="0" borderId="4" xfId="0" applyNumberFormat="1" applyFont="1" applyBorder="1" applyAlignment="1">
      <alignment horizontal="center" vertical="center" wrapText="1"/>
    </xf>
    <xf numFmtId="180" fontId="43" fillId="0" borderId="4" xfId="0" applyNumberFormat="1" applyFont="1" applyBorder="1" applyAlignment="1">
      <alignment horizontal="center" vertical="center" wrapText="1"/>
    </xf>
    <xf numFmtId="180" fontId="4" fillId="0" borderId="4" xfId="0" applyNumberFormat="1" applyFont="1" applyBorder="1" applyAlignment="1">
      <alignment horizontal="center" vertical="top" wrapText="1"/>
    </xf>
    <xf numFmtId="0" fontId="31" fillId="0" borderId="4" xfId="0" applyFont="1" applyBorder="1" applyAlignment="1">
      <alignment horizontal="left" vertical="top" wrapText="1"/>
    </xf>
    <xf numFmtId="180" fontId="4" fillId="0" borderId="13" xfId="0" applyNumberFormat="1" applyFont="1" applyBorder="1" applyAlignment="1">
      <alignment horizontal="center" vertical="center" wrapText="1"/>
    </xf>
    <xf numFmtId="181" fontId="7" fillId="0" borderId="13" xfId="0" applyNumberFormat="1" applyFont="1" applyBorder="1" applyAlignment="1">
      <alignment horizontal="center" vertical="center" wrapText="1"/>
    </xf>
    <xf numFmtId="180" fontId="43" fillId="0" borderId="13" xfId="0" applyNumberFormat="1" applyFont="1" applyBorder="1" applyAlignment="1">
      <alignment horizontal="center" vertical="center" wrapText="1"/>
    </xf>
    <xf numFmtId="180" fontId="4" fillId="0" borderId="13" xfId="0" applyNumberFormat="1" applyFont="1" applyBorder="1" applyAlignment="1">
      <alignment horizontal="center" vertical="top" wrapText="1"/>
    </xf>
    <xf numFmtId="0" fontId="31" fillId="0" borderId="13" xfId="0" applyFont="1" applyBorder="1" applyAlignment="1">
      <alignment horizontal="left" vertical="top" wrapText="1"/>
    </xf>
    <xf numFmtId="180" fontId="4" fillId="23" borderId="2" xfId="0" applyNumberFormat="1" applyFont="1" applyFill="1" applyBorder="1" applyAlignment="1">
      <alignment horizontal="center" vertical="center" wrapText="1"/>
    </xf>
    <xf numFmtId="181" fontId="7" fillId="23" borderId="2" xfId="0" applyNumberFormat="1" applyFont="1" applyFill="1" applyBorder="1" applyAlignment="1">
      <alignment horizontal="center" vertical="center" wrapText="1"/>
    </xf>
    <xf numFmtId="180" fontId="43" fillId="23" borderId="2" xfId="0" applyNumberFormat="1" applyFont="1" applyFill="1" applyBorder="1" applyAlignment="1">
      <alignment horizontal="center" vertical="center" wrapText="1"/>
    </xf>
    <xf numFmtId="180" fontId="4" fillId="23" borderId="2" xfId="0" applyNumberFormat="1" applyFont="1" applyFill="1" applyBorder="1" applyAlignment="1">
      <alignment horizontal="center" vertical="top" wrapText="1"/>
    </xf>
    <xf numFmtId="0" fontId="31" fillId="23" borderId="2" xfId="0" applyFont="1" applyFill="1" applyBorder="1" applyAlignment="1">
      <alignment horizontal="left" vertical="top" wrapText="1"/>
    </xf>
    <xf numFmtId="180" fontId="4" fillId="25" borderId="2" xfId="0" applyNumberFormat="1" applyFont="1" applyFill="1" applyBorder="1" applyAlignment="1">
      <alignment horizontal="center" vertical="top" wrapText="1"/>
    </xf>
    <xf numFmtId="0" fontId="31" fillId="25" borderId="2" xfId="0" applyFont="1" applyFill="1" applyBorder="1" applyAlignment="1">
      <alignment horizontal="left" vertical="top" wrapText="1"/>
    </xf>
    <xf numFmtId="180" fontId="43" fillId="23" borderId="2" xfId="0" applyNumberFormat="1" applyFont="1" applyFill="1" applyBorder="1" applyAlignment="1">
      <alignment vertical="center" wrapText="1"/>
    </xf>
    <xf numFmtId="184" fontId="31" fillId="11" borderId="2" xfId="0" applyNumberFormat="1" applyFont="1" applyFill="1" applyBorder="1" applyAlignment="1">
      <alignment horizontal="left" vertical="top" wrapText="1"/>
    </xf>
    <xf numFmtId="184" fontId="46" fillId="11" borderId="2" xfId="0" applyNumberFormat="1" applyFont="1" applyFill="1" applyBorder="1" applyAlignment="1">
      <alignment horizontal="left" vertical="top" wrapText="1"/>
    </xf>
    <xf numFmtId="182" fontId="7" fillId="0" borderId="2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6" fillId="0" borderId="4" xfId="0" applyFont="1" applyFill="1" applyBorder="1" applyAlignment="1">
      <alignment vertical="top" wrapText="1"/>
    </xf>
    <xf numFmtId="0" fontId="6" fillId="15" borderId="4" xfId="0" applyFont="1" applyFill="1" applyBorder="1" applyAlignment="1">
      <alignment vertical="top" wrapText="1"/>
    </xf>
    <xf numFmtId="0" fontId="6" fillId="15" borderId="12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right" vertical="center" wrapText="1"/>
    </xf>
    <xf numFmtId="0" fontId="7" fillId="0" borderId="23" xfId="0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vertical="center" wrapText="1"/>
    </xf>
    <xf numFmtId="0" fontId="7" fillId="21" borderId="1" xfId="0" applyFont="1" applyFill="1" applyBorder="1" applyAlignment="1">
      <alignment horizontal="right" vertical="center" wrapText="1"/>
    </xf>
    <xf numFmtId="0" fontId="46" fillId="15" borderId="3" xfId="0" applyFont="1" applyFill="1" applyBorder="1" applyAlignment="1">
      <alignment vertical="center" wrapText="1"/>
    </xf>
    <xf numFmtId="0" fontId="31" fillId="11" borderId="2" xfId="0" applyFont="1" applyFill="1" applyBorder="1" applyAlignment="1">
      <alignment horizontal="left" vertical="top" wrapText="1"/>
    </xf>
    <xf numFmtId="180" fontId="10" fillId="0" borderId="2" xfId="0" applyNumberFormat="1" applyFont="1" applyBorder="1" applyAlignment="1">
      <alignment vertical="top" wrapText="1"/>
    </xf>
    <xf numFmtId="0" fontId="53" fillId="0" borderId="2" xfId="0" applyFont="1" applyBorder="1" applyAlignment="1">
      <alignment vertical="center" wrapText="1"/>
    </xf>
    <xf numFmtId="0" fontId="53" fillId="0" borderId="2" xfId="0" applyFont="1" applyBorder="1" applyAlignment="1">
      <alignment horizontal="center" vertical="center" wrapText="1"/>
    </xf>
    <xf numFmtId="0" fontId="46" fillId="0" borderId="3" xfId="0" applyFont="1" applyFill="1" applyBorder="1" applyAlignment="1">
      <alignment vertical="center" wrapText="1"/>
    </xf>
    <xf numFmtId="0" fontId="31" fillId="0" borderId="2" xfId="0" applyFont="1" applyFill="1" applyBorder="1" applyAlignment="1">
      <alignment vertical="center" wrapText="1"/>
    </xf>
    <xf numFmtId="0" fontId="31" fillId="0" borderId="2" xfId="0" applyFont="1" applyFill="1" applyBorder="1" applyAlignment="1">
      <alignment horizontal="center" vertical="center" wrapText="1"/>
    </xf>
    <xf numFmtId="182" fontId="7" fillId="0" borderId="2" xfId="0" applyNumberFormat="1" applyFont="1" applyFill="1" applyBorder="1" applyAlignment="1">
      <alignment horizontal="center" vertical="center" wrapText="1"/>
    </xf>
    <xf numFmtId="0" fontId="6" fillId="23" borderId="12" xfId="0" applyFont="1" applyFill="1" applyBorder="1" applyAlignment="1">
      <alignment vertical="top" wrapText="1"/>
    </xf>
    <xf numFmtId="0" fontId="6" fillId="23" borderId="4" xfId="0" applyFont="1" applyFill="1" applyBorder="1" applyAlignment="1">
      <alignment horizontal="left" vertical="top" wrapText="1"/>
    </xf>
    <xf numFmtId="0" fontId="6" fillId="23" borderId="12" xfId="0" applyFont="1" applyFill="1" applyBorder="1" applyAlignment="1">
      <alignment horizontal="left" vertical="top" wrapText="1"/>
    </xf>
    <xf numFmtId="0" fontId="6" fillId="0" borderId="23" xfId="0" applyFont="1" applyBorder="1" applyAlignment="1">
      <alignment vertical="top" wrapText="1"/>
    </xf>
    <xf numFmtId="0" fontId="6" fillId="23" borderId="7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25" borderId="7" xfId="0" applyFont="1" applyFill="1" applyBorder="1" applyAlignment="1">
      <alignment horizontal="left" vertical="top" wrapText="1"/>
    </xf>
    <xf numFmtId="0" fontId="7" fillId="25" borderId="1" xfId="0" applyFont="1" applyFill="1" applyBorder="1" applyAlignment="1">
      <alignment horizontal="right" vertical="center" wrapText="1"/>
    </xf>
    <xf numFmtId="0" fontId="46" fillId="25" borderId="3" xfId="0" applyFont="1" applyFill="1" applyBorder="1" applyAlignment="1">
      <alignment vertical="center" wrapText="1"/>
    </xf>
    <xf numFmtId="0" fontId="31" fillId="25" borderId="2" xfId="0" applyFont="1" applyFill="1" applyBorder="1" applyAlignment="1">
      <alignment vertical="center" wrapText="1"/>
    </xf>
    <xf numFmtId="0" fontId="31" fillId="25" borderId="2" xfId="0" applyFont="1" applyFill="1" applyBorder="1" applyAlignment="1">
      <alignment horizontal="center" vertical="center" wrapText="1"/>
    </xf>
    <xf numFmtId="182" fontId="7" fillId="25" borderId="2" xfId="0" applyNumberFormat="1" applyFont="1" applyFill="1" applyBorder="1" applyAlignment="1">
      <alignment horizontal="center" vertical="center" wrapText="1"/>
    </xf>
    <xf numFmtId="0" fontId="47" fillId="25" borderId="2" xfId="0" applyFont="1" applyFill="1" applyBorder="1" applyAlignment="1">
      <alignment horizontal="center" vertical="center" wrapText="1"/>
    </xf>
    <xf numFmtId="0" fontId="6" fillId="25" borderId="6" xfId="0" applyFont="1" applyFill="1" applyBorder="1" applyAlignment="1">
      <alignment horizontal="left" vertical="top" wrapText="1"/>
    </xf>
    <xf numFmtId="0" fontId="31" fillId="23" borderId="4" xfId="0" applyFont="1" applyFill="1" applyBorder="1" applyAlignment="1">
      <alignment horizontal="left" vertical="top" wrapText="1"/>
    </xf>
    <xf numFmtId="0" fontId="31" fillId="23" borderId="13" xfId="0" applyFont="1" applyFill="1" applyBorder="1" applyAlignment="1">
      <alignment horizontal="left" vertical="top" wrapText="1"/>
    </xf>
    <xf numFmtId="0" fontId="51" fillId="6" borderId="2" xfId="0" applyFont="1" applyFill="1" applyBorder="1" applyAlignment="1">
      <alignment vertical="center" wrapText="1"/>
    </xf>
    <xf numFmtId="0" fontId="12" fillId="6" borderId="2" xfId="0" applyFont="1" applyFill="1" applyBorder="1" applyAlignment="1">
      <alignment vertical="top" wrapText="1"/>
    </xf>
    <xf numFmtId="180" fontId="4" fillId="25" borderId="2" xfId="0" applyNumberFormat="1" applyFont="1" applyFill="1" applyBorder="1" applyAlignment="1">
      <alignment horizontal="center" vertical="center" wrapText="1"/>
    </xf>
    <xf numFmtId="180" fontId="43" fillId="25" borderId="2" xfId="0" applyNumberFormat="1" applyFont="1" applyFill="1" applyBorder="1" applyAlignment="1">
      <alignment horizontal="center" vertical="center" wrapText="1"/>
    </xf>
    <xf numFmtId="0" fontId="6" fillId="23" borderId="2" xfId="0" applyFont="1" applyFill="1" applyBorder="1" applyAlignment="1">
      <alignment vertical="top" wrapText="1"/>
    </xf>
    <xf numFmtId="0" fontId="7" fillId="22" borderId="3" xfId="0" applyFont="1" applyFill="1" applyBorder="1" applyAlignment="1">
      <alignment horizontal="right" vertical="center" wrapText="1"/>
    </xf>
    <xf numFmtId="0" fontId="6" fillId="26" borderId="7" xfId="0" applyFont="1" applyFill="1" applyBorder="1" applyAlignment="1">
      <alignment vertical="top" wrapText="1"/>
    </xf>
    <xf numFmtId="0" fontId="47" fillId="22" borderId="2" xfId="0" applyFont="1" applyFill="1" applyBorder="1" applyAlignment="1">
      <alignment horizontal="center" vertical="center" wrapText="1"/>
    </xf>
    <xf numFmtId="0" fontId="6" fillId="26" borderId="6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46" fillId="0" borderId="22" xfId="0" applyFont="1" applyBorder="1" applyAlignment="1">
      <alignment vertical="center" wrapText="1"/>
    </xf>
    <xf numFmtId="0" fontId="54" fillId="0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182" fontId="55" fillId="0" borderId="2" xfId="0" applyNumberFormat="1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46" fillId="0" borderId="1" xfId="0" applyFont="1" applyFill="1" applyBorder="1" applyAlignment="1">
      <alignment vertical="center" wrapText="1"/>
    </xf>
    <xf numFmtId="0" fontId="56" fillId="0" borderId="2" xfId="0" applyFont="1" applyFill="1" applyBorder="1" applyAlignment="1">
      <alignment vertical="center" wrapText="1"/>
    </xf>
    <xf numFmtId="0" fontId="56" fillId="0" borderId="2" xfId="0" applyFont="1" applyFill="1" applyBorder="1" applyAlignment="1">
      <alignment horizontal="center" vertical="center" wrapText="1"/>
    </xf>
    <xf numFmtId="182" fontId="57" fillId="0" borderId="2" xfId="0" applyNumberFormat="1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80" fontId="4" fillId="22" borderId="2" xfId="0" applyNumberFormat="1" applyFont="1" applyFill="1" applyBorder="1" applyAlignment="1">
      <alignment horizontal="center" vertical="center" wrapText="1"/>
    </xf>
    <xf numFmtId="180" fontId="43" fillId="22" borderId="2" xfId="0" applyNumberFormat="1" applyFont="1" applyFill="1" applyBorder="1" applyAlignment="1">
      <alignment horizontal="center" vertical="center" wrapText="1"/>
    </xf>
    <xf numFmtId="180" fontId="4" fillId="22" borderId="2" xfId="0" applyNumberFormat="1" applyFont="1" applyFill="1" applyBorder="1" applyAlignment="1">
      <alignment horizontal="center" vertical="top" wrapText="1"/>
    </xf>
    <xf numFmtId="0" fontId="31" fillId="22" borderId="2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vertical="center" wrapText="1"/>
    </xf>
    <xf numFmtId="181" fontId="55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58" fillId="0" borderId="2" xfId="0" applyFont="1" applyFill="1" applyBorder="1" applyAlignment="1">
      <alignment vertical="center" wrapText="1"/>
    </xf>
    <xf numFmtId="181" fontId="57" fillId="0" borderId="2" xfId="0" applyNumberFormat="1" applyFont="1" applyFill="1" applyBorder="1" applyAlignment="1">
      <alignment horizontal="center" vertical="center" wrapText="1"/>
    </xf>
    <xf numFmtId="0" fontId="58" fillId="0" borderId="2" xfId="0" applyFont="1" applyFill="1" applyBorder="1" applyAlignment="1">
      <alignment horizontal="center" vertical="top" wrapText="1"/>
    </xf>
    <xf numFmtId="0" fontId="56" fillId="0" borderId="2" xfId="0" applyFont="1" applyFill="1" applyBorder="1" applyAlignment="1">
      <alignment horizontal="left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</xdr:row>
      <xdr:rowOff>0</xdr:rowOff>
    </xdr:from>
    <xdr:ext cx="0" cy="0"/>
    <xdr:pic>
      <xdr:nvPicPr>
        <xdr:cNvPr id="7" name="Рисунок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530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148828</xdr:colOff>
      <xdr:row>2</xdr:row>
      <xdr:rowOff>53579</xdr:rowOff>
    </xdr:from>
    <xdr:ext cx="1990725" cy="657225"/>
    <xdr:pic>
      <xdr:nvPicPr>
        <xdr:cNvPr id="8" name="Рисунок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590" y="548640"/>
          <a:ext cx="1990725" cy="657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prstGeom prst="rect">
          <a:avLst/>
        </a:prstGeom>
      </a:spPr>
      <a:bodyPr/>
      <a:lstStyle/>
    </a:spDef>
    <a:lnDef>
      <a:spPr bwMode="auto">
        <a:xfrm>
          <a:off x="0" y="0"/>
          <a:ext cx="1" cy="1"/>
        </a:xfr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prstGeom prst="rect">
          <a:avLst/>
        </a:prstGeom>
      </a:spPr>
      <a:bodyPr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"/>
    <pageSetUpPr fitToPage="1"/>
  </sheetPr>
  <dimension ref="A1:M319"/>
  <sheetViews>
    <sheetView tabSelected="1" zoomScale="80" zoomScaleNormal="80" workbookViewId="0">
      <pane ySplit="4" topLeftCell="A154" activePane="bottomLeft" state="frozen"/>
      <selection/>
      <selection pane="bottomLeft" activeCell="L168" sqref="L168"/>
    </sheetView>
  </sheetViews>
  <sheetFormatPr defaultColWidth="9.33333333333333" defaultRowHeight="15.75" customHeight="1"/>
  <cols>
    <col min="1" max="1" width="37.3333333333333" style="3" customWidth="1"/>
    <col min="2" max="2" width="5.73333333333333" style="137" customWidth="1"/>
    <col min="3" max="3" width="14" style="5" customWidth="1"/>
    <col min="4" max="4" width="48.5333333333333" style="5" hidden="1" customWidth="1" outlineLevel="1"/>
    <col min="5" max="5" width="7.13333333333333" style="138" hidden="1" customWidth="1" outlineLevel="1"/>
    <col min="6" max="6" width="4.86666666666667" style="138" hidden="1" customWidth="1" outlineLevel="1"/>
    <col min="7" max="7" width="11.6" style="139" customWidth="1" collapsed="1"/>
    <col min="8" max="8" width="12.9333333333333" style="140" customWidth="1" outlineLevel="1"/>
    <col min="9" max="9" width="10.4" style="4" customWidth="1" outlineLevel="1"/>
    <col min="10" max="10" width="10.5333333333333" style="139" customWidth="1" outlineLevel="1"/>
    <col min="11" max="11" width="12.5333333333333" style="141" customWidth="1" outlineLevel="1"/>
    <col min="12" max="12" width="13.6" style="142" customWidth="1" outlineLevel="1"/>
    <col min="13" max="13" width="47.6" style="2" customWidth="1" outlineLevel="1"/>
    <col min="14" max="16384" width="9.33333333333333" style="5"/>
  </cols>
  <sheetData>
    <row r="1" s="135" customFormat="1" spans="1:13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95"/>
      <c r="L1" s="143"/>
      <c r="M1" s="196"/>
    </row>
    <row r="2" s="135" customFormat="1" ht="23.25" spans="1:13">
      <c r="A2" s="144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95"/>
      <c r="L2" s="143"/>
      <c r="M2" s="196"/>
    </row>
    <row r="3" s="1" customFormat="1" ht="38.25" spans="1:13">
      <c r="A3" s="145"/>
      <c r="B3" s="146" t="s">
        <v>2</v>
      </c>
      <c r="C3" s="147"/>
      <c r="D3" s="148" t="s">
        <v>3</v>
      </c>
      <c r="E3" s="149" t="s">
        <v>4</v>
      </c>
      <c r="F3" s="148" t="s">
        <v>5</v>
      </c>
      <c r="G3" s="150" t="s">
        <v>6</v>
      </c>
      <c r="H3" s="151" t="s">
        <v>7</v>
      </c>
      <c r="I3" s="197" t="s">
        <v>8</v>
      </c>
      <c r="J3" s="197"/>
      <c r="K3" s="198" t="s">
        <v>9</v>
      </c>
      <c r="L3" s="198" t="s">
        <v>10</v>
      </c>
      <c r="M3" s="199" t="s">
        <v>11</v>
      </c>
    </row>
    <row r="4" s="1" customFormat="1" ht="21.4" customHeight="1" spans="1:13">
      <c r="A4" s="152"/>
      <c r="B4" s="153"/>
      <c r="C4" s="154"/>
      <c r="D4" s="149"/>
      <c r="E4" s="149"/>
      <c r="F4" s="149"/>
      <c r="G4" s="150" t="s">
        <v>12</v>
      </c>
      <c r="H4" s="155"/>
      <c r="I4" s="200"/>
      <c r="J4" s="200"/>
      <c r="K4" s="201"/>
      <c r="L4" s="201"/>
      <c r="M4" s="202"/>
    </row>
    <row r="5" ht="27" customHeight="1" spans="1:13">
      <c r="A5" s="156" t="s">
        <v>13</v>
      </c>
      <c r="B5" s="157"/>
      <c r="C5" s="157"/>
      <c r="D5" s="158"/>
      <c r="E5" s="158"/>
      <c r="F5" s="158"/>
      <c r="G5" s="158"/>
      <c r="H5" s="159"/>
      <c r="I5" s="159"/>
      <c r="J5" s="203"/>
      <c r="K5" s="204"/>
      <c r="L5" s="205"/>
      <c r="M5" s="206"/>
    </row>
    <row r="6" ht="36" customHeight="1" spans="1:13">
      <c r="A6" s="160" t="s">
        <v>14</v>
      </c>
      <c r="B6" s="161">
        <v>3</v>
      </c>
      <c r="C6" s="162" t="s">
        <v>15</v>
      </c>
      <c r="D6" s="163" t="s">
        <v>16</v>
      </c>
      <c r="E6" s="163">
        <v>355</v>
      </c>
      <c r="F6" s="163" t="s">
        <v>17</v>
      </c>
      <c r="G6" s="164">
        <v>9400</v>
      </c>
      <c r="H6" s="165" t="s">
        <v>18</v>
      </c>
      <c r="I6" s="13" t="s">
        <v>19</v>
      </c>
      <c r="J6" s="207">
        <f>G6/B6*0.2</f>
        <v>626.666666666667</v>
      </c>
      <c r="K6" s="208" t="s">
        <v>20</v>
      </c>
      <c r="L6" s="209" t="s">
        <v>21</v>
      </c>
      <c r="M6" s="210" t="s">
        <v>22</v>
      </c>
    </row>
    <row r="7" ht="36" customHeight="1" spans="1:13">
      <c r="A7" s="166"/>
      <c r="B7" s="161">
        <v>1</v>
      </c>
      <c r="C7" s="162" t="s">
        <v>15</v>
      </c>
      <c r="D7" s="163" t="s">
        <v>23</v>
      </c>
      <c r="E7" s="163">
        <v>1059</v>
      </c>
      <c r="F7" s="163" t="s">
        <v>17</v>
      </c>
      <c r="G7" s="164">
        <v>3760</v>
      </c>
      <c r="H7" s="165"/>
      <c r="I7" s="13" t="s">
        <v>19</v>
      </c>
      <c r="J7" s="207">
        <f>G7/B7*0.2</f>
        <v>752</v>
      </c>
      <c r="K7" s="208"/>
      <c r="L7" s="209"/>
      <c r="M7" s="210"/>
    </row>
    <row r="8" ht="30" customHeight="1" spans="1:13">
      <c r="A8" s="12" t="s">
        <v>24</v>
      </c>
      <c r="B8" s="167">
        <v>3</v>
      </c>
      <c r="C8" s="162" t="s">
        <v>15</v>
      </c>
      <c r="D8" s="163" t="s">
        <v>25</v>
      </c>
      <c r="E8" s="163">
        <v>65</v>
      </c>
      <c r="F8" s="163" t="s">
        <v>17</v>
      </c>
      <c r="G8" s="164">
        <v>13260</v>
      </c>
      <c r="H8" s="165" t="s">
        <v>26</v>
      </c>
      <c r="I8" s="13" t="s">
        <v>27</v>
      </c>
      <c r="J8" s="207">
        <f>G8/B8*0.12</f>
        <v>530.4</v>
      </c>
      <c r="K8" s="208" t="s">
        <v>20</v>
      </c>
      <c r="L8" s="209" t="s">
        <v>21</v>
      </c>
      <c r="M8" s="210" t="s">
        <v>28</v>
      </c>
    </row>
    <row r="9" ht="30" customHeight="1" spans="1:13">
      <c r="A9" s="168"/>
      <c r="B9" s="167">
        <v>1</v>
      </c>
      <c r="C9" s="162" t="s">
        <v>15</v>
      </c>
      <c r="D9" s="163" t="s">
        <v>29</v>
      </c>
      <c r="E9" s="163">
        <v>64</v>
      </c>
      <c r="F9" s="163" t="s">
        <v>17</v>
      </c>
      <c r="G9" s="164">
        <v>5020</v>
      </c>
      <c r="H9" s="165"/>
      <c r="I9" s="13"/>
      <c r="J9" s="207"/>
      <c r="K9" s="208"/>
      <c r="L9" s="209"/>
      <c r="M9" s="210"/>
    </row>
    <row r="10" ht="25.5" spans="1:13">
      <c r="A10" s="168"/>
      <c r="B10" s="167">
        <v>3</v>
      </c>
      <c r="C10" s="169" t="s">
        <v>30</v>
      </c>
      <c r="D10" s="163" t="s">
        <v>31</v>
      </c>
      <c r="E10" s="163">
        <v>67</v>
      </c>
      <c r="F10" s="163" t="s">
        <v>17</v>
      </c>
      <c r="G10" s="164">
        <v>14390</v>
      </c>
      <c r="H10" s="165"/>
      <c r="I10" s="13" t="s">
        <v>27</v>
      </c>
      <c r="J10" s="207">
        <f>G10/B10*0.12</f>
        <v>575.6</v>
      </c>
      <c r="K10" s="208"/>
      <c r="L10" s="209"/>
      <c r="M10" s="210"/>
    </row>
    <row r="11" ht="25.5" spans="1:13">
      <c r="A11" s="168"/>
      <c r="B11" s="167">
        <v>1</v>
      </c>
      <c r="C11" s="169" t="s">
        <v>30</v>
      </c>
      <c r="D11" s="163" t="s">
        <v>32</v>
      </c>
      <c r="E11" s="163">
        <v>68</v>
      </c>
      <c r="F11" s="163" t="s">
        <v>17</v>
      </c>
      <c r="G11" s="164">
        <v>5510</v>
      </c>
      <c r="H11" s="165"/>
      <c r="I11" s="13"/>
      <c r="J11" s="207"/>
      <c r="K11" s="208"/>
      <c r="L11" s="209"/>
      <c r="M11" s="210"/>
    </row>
    <row r="12" ht="30" customHeight="1" spans="1:13">
      <c r="A12" s="12" t="s">
        <v>33</v>
      </c>
      <c r="B12" s="167">
        <v>3</v>
      </c>
      <c r="C12" s="162" t="s">
        <v>15</v>
      </c>
      <c r="D12" s="163" t="s">
        <v>34</v>
      </c>
      <c r="E12" s="163">
        <v>1072</v>
      </c>
      <c r="F12" s="163" t="s">
        <v>17</v>
      </c>
      <c r="G12" s="164">
        <v>15880</v>
      </c>
      <c r="H12" s="165" t="s">
        <v>26</v>
      </c>
      <c r="I12" s="13" t="s">
        <v>27</v>
      </c>
      <c r="J12" s="207">
        <f>G12/B12*0.12</f>
        <v>635.2</v>
      </c>
      <c r="K12" s="208" t="s">
        <v>20</v>
      </c>
      <c r="L12" s="209" t="s">
        <v>21</v>
      </c>
      <c r="M12" s="210" t="s">
        <v>35</v>
      </c>
    </row>
    <row r="13" ht="30" customHeight="1" spans="1:13">
      <c r="A13" s="168"/>
      <c r="B13" s="167">
        <v>1</v>
      </c>
      <c r="C13" s="162" t="s">
        <v>15</v>
      </c>
      <c r="D13" s="163" t="s">
        <v>36</v>
      </c>
      <c r="E13" s="163">
        <v>1078</v>
      </c>
      <c r="F13" s="163" t="s">
        <v>17</v>
      </c>
      <c r="G13" s="164">
        <v>6010</v>
      </c>
      <c r="H13" s="165"/>
      <c r="I13" s="13"/>
      <c r="J13" s="207"/>
      <c r="K13" s="208"/>
      <c r="L13" s="209"/>
      <c r="M13" s="210"/>
    </row>
    <row r="14" ht="30" customHeight="1" spans="1:13">
      <c r="A14" s="12" t="s">
        <v>37</v>
      </c>
      <c r="B14" s="170">
        <v>3</v>
      </c>
      <c r="C14" s="171" t="s">
        <v>15</v>
      </c>
      <c r="D14" s="163" t="s">
        <v>38</v>
      </c>
      <c r="E14" s="163">
        <v>1068</v>
      </c>
      <c r="F14" s="163" t="s">
        <v>17</v>
      </c>
      <c r="G14" s="164">
        <v>13260</v>
      </c>
      <c r="H14" s="165" t="s">
        <v>26</v>
      </c>
      <c r="I14" s="13" t="s">
        <v>27</v>
      </c>
      <c r="J14" s="207">
        <f>G14/B14*0.12</f>
        <v>530.4</v>
      </c>
      <c r="K14" s="208" t="s">
        <v>20</v>
      </c>
      <c r="L14" s="209" t="s">
        <v>21</v>
      </c>
      <c r="M14" s="210" t="s">
        <v>39</v>
      </c>
    </row>
    <row r="15" ht="30" customHeight="1" spans="1:13">
      <c r="A15" s="168"/>
      <c r="B15" s="170">
        <v>1</v>
      </c>
      <c r="C15" s="171" t="s">
        <v>15</v>
      </c>
      <c r="D15" s="163" t="s">
        <v>40</v>
      </c>
      <c r="E15" s="163">
        <v>1090</v>
      </c>
      <c r="F15" s="163" t="s">
        <v>17</v>
      </c>
      <c r="G15" s="164">
        <v>5020</v>
      </c>
      <c r="H15" s="165"/>
      <c r="I15" s="13"/>
      <c r="J15" s="207"/>
      <c r="K15" s="208"/>
      <c r="L15" s="209"/>
      <c r="M15" s="210"/>
    </row>
    <row r="16" ht="42" customHeight="1" spans="1:13">
      <c r="A16" s="12" t="s">
        <v>41</v>
      </c>
      <c r="B16" s="170">
        <v>3</v>
      </c>
      <c r="C16" s="171" t="s">
        <v>15</v>
      </c>
      <c r="D16" s="163" t="s">
        <v>42</v>
      </c>
      <c r="E16" s="163">
        <v>806</v>
      </c>
      <c r="F16" s="163" t="s">
        <v>17</v>
      </c>
      <c r="G16" s="164">
        <v>12800</v>
      </c>
      <c r="H16" s="165" t="s">
        <v>43</v>
      </c>
      <c r="I16" s="13" t="s">
        <v>27</v>
      </c>
      <c r="J16" s="207">
        <f>G16/B16*0.14</f>
        <v>597.333333333333</v>
      </c>
      <c r="K16" s="208" t="s">
        <v>20</v>
      </c>
      <c r="L16" s="209" t="s">
        <v>21</v>
      </c>
      <c r="M16" s="210" t="s">
        <v>44</v>
      </c>
    </row>
    <row r="17" ht="42" customHeight="1" spans="1:13">
      <c r="A17" s="168"/>
      <c r="B17" s="170">
        <v>1</v>
      </c>
      <c r="C17" s="171" t="s">
        <v>15</v>
      </c>
      <c r="D17" s="163" t="s">
        <v>45</v>
      </c>
      <c r="E17" s="163">
        <v>807</v>
      </c>
      <c r="F17" s="163" t="s">
        <v>17</v>
      </c>
      <c r="G17" s="164">
        <v>4970</v>
      </c>
      <c r="H17" s="165"/>
      <c r="I17" s="13"/>
      <c r="J17" s="207"/>
      <c r="K17" s="208"/>
      <c r="L17" s="209"/>
      <c r="M17" s="210"/>
    </row>
    <row r="18" ht="30" customHeight="1" spans="1:13">
      <c r="A18" s="172" t="s">
        <v>46</v>
      </c>
      <c r="B18" s="173">
        <v>12</v>
      </c>
      <c r="C18" s="174" t="s">
        <v>15</v>
      </c>
      <c r="D18" s="175" t="s">
        <v>47</v>
      </c>
      <c r="E18" s="163">
        <v>966</v>
      </c>
      <c r="F18" s="163" t="s">
        <v>17</v>
      </c>
      <c r="G18" s="164">
        <v>19430</v>
      </c>
      <c r="H18" s="165" t="s">
        <v>48</v>
      </c>
      <c r="I18" s="13" t="s">
        <v>27</v>
      </c>
      <c r="J18" s="207">
        <f>G18/B18*0.6</f>
        <v>971.5</v>
      </c>
      <c r="K18" s="208" t="s">
        <v>49</v>
      </c>
      <c r="L18" s="209" t="s">
        <v>21</v>
      </c>
      <c r="M18" s="210" t="s">
        <v>50</v>
      </c>
    </row>
    <row r="19" ht="30" customHeight="1" spans="1:13">
      <c r="A19" s="172"/>
      <c r="B19" s="173">
        <v>3</v>
      </c>
      <c r="C19" s="174" t="s">
        <v>15</v>
      </c>
      <c r="D19" s="175" t="s">
        <v>51</v>
      </c>
      <c r="E19" s="163">
        <v>965</v>
      </c>
      <c r="F19" s="163" t="s">
        <v>17</v>
      </c>
      <c r="G19" s="164">
        <v>5540</v>
      </c>
      <c r="H19" s="165"/>
      <c r="I19" s="13"/>
      <c r="J19" s="207"/>
      <c r="K19" s="208"/>
      <c r="L19" s="209"/>
      <c r="M19" s="210"/>
    </row>
    <row r="20" ht="30" customHeight="1" spans="1:13">
      <c r="A20" s="8" t="s">
        <v>52</v>
      </c>
      <c r="B20" s="173">
        <v>3</v>
      </c>
      <c r="C20" s="174" t="s">
        <v>15</v>
      </c>
      <c r="D20" s="176" t="s">
        <v>53</v>
      </c>
      <c r="E20" s="163">
        <v>59</v>
      </c>
      <c r="F20" s="163" t="s">
        <v>17</v>
      </c>
      <c r="G20" s="164">
        <v>11940</v>
      </c>
      <c r="H20" s="165" t="s">
        <v>26</v>
      </c>
      <c r="I20" s="13" t="s">
        <v>27</v>
      </c>
      <c r="J20" s="207">
        <f>G20/B20*0.12</f>
        <v>477.6</v>
      </c>
      <c r="K20" s="208" t="s">
        <v>20</v>
      </c>
      <c r="L20" s="209" t="s">
        <v>21</v>
      </c>
      <c r="M20" s="210" t="s">
        <v>54</v>
      </c>
    </row>
    <row r="21" ht="30" customHeight="1" spans="1:13">
      <c r="A21" s="8"/>
      <c r="B21" s="173">
        <v>1</v>
      </c>
      <c r="C21" s="174" t="s">
        <v>15</v>
      </c>
      <c r="D21" s="176" t="s">
        <v>55</v>
      </c>
      <c r="E21" s="163">
        <v>58</v>
      </c>
      <c r="F21" s="163" t="s">
        <v>17</v>
      </c>
      <c r="G21" s="164">
        <v>4510</v>
      </c>
      <c r="H21" s="165"/>
      <c r="I21" s="13"/>
      <c r="J21" s="207"/>
      <c r="K21" s="208"/>
      <c r="L21" s="209"/>
      <c r="M21" s="210"/>
    </row>
    <row r="22" ht="27" customHeight="1" spans="1:13">
      <c r="A22" s="8" t="s">
        <v>56</v>
      </c>
      <c r="B22" s="173">
        <v>3</v>
      </c>
      <c r="C22" s="174" t="s">
        <v>15</v>
      </c>
      <c r="D22" s="176" t="s">
        <v>57</v>
      </c>
      <c r="E22" s="163">
        <v>72</v>
      </c>
      <c r="F22" s="163" t="s">
        <v>17</v>
      </c>
      <c r="G22" s="164">
        <v>12700</v>
      </c>
      <c r="H22" s="165" t="s">
        <v>26</v>
      </c>
      <c r="I22" s="13" t="s">
        <v>27</v>
      </c>
      <c r="J22" s="207">
        <f>G22/B22*0.12</f>
        <v>508</v>
      </c>
      <c r="K22" s="208" t="s">
        <v>20</v>
      </c>
      <c r="L22" s="209" t="s">
        <v>21</v>
      </c>
      <c r="M22" s="210" t="s">
        <v>58</v>
      </c>
    </row>
    <row r="23" ht="25.5" spans="1:13">
      <c r="A23" s="8"/>
      <c r="B23" s="173">
        <v>1</v>
      </c>
      <c r="C23" s="174" t="s">
        <v>15</v>
      </c>
      <c r="D23" s="176" t="s">
        <v>59</v>
      </c>
      <c r="E23" s="163">
        <v>992</v>
      </c>
      <c r="F23" s="163" t="s">
        <v>17</v>
      </c>
      <c r="G23" s="164">
        <v>4900</v>
      </c>
      <c r="H23" s="165"/>
      <c r="I23" s="13"/>
      <c r="J23" s="207"/>
      <c r="K23" s="208"/>
      <c r="L23" s="209"/>
      <c r="M23" s="210"/>
    </row>
    <row r="24" ht="27" customHeight="1" spans="1:13">
      <c r="A24" s="8" t="s">
        <v>60</v>
      </c>
      <c r="B24" s="173">
        <v>2.5</v>
      </c>
      <c r="C24" s="174" t="s">
        <v>61</v>
      </c>
      <c r="D24" s="176" t="s">
        <v>62</v>
      </c>
      <c r="E24" s="163">
        <v>402</v>
      </c>
      <c r="F24" s="163" t="s">
        <v>17</v>
      </c>
      <c r="G24" s="164">
        <v>5840</v>
      </c>
      <c r="H24" s="165" t="s">
        <v>63</v>
      </c>
      <c r="I24" s="13" t="s">
        <v>64</v>
      </c>
      <c r="J24" s="207">
        <f>G24/B24*0.05</f>
        <v>116.8</v>
      </c>
      <c r="K24" s="208" t="s">
        <v>20</v>
      </c>
      <c r="L24" s="209"/>
      <c r="M24" s="210" t="s">
        <v>65</v>
      </c>
    </row>
    <row r="25" ht="25.5" spans="1:13">
      <c r="A25" s="8"/>
      <c r="B25" s="173">
        <v>1</v>
      </c>
      <c r="C25" s="174" t="s">
        <v>61</v>
      </c>
      <c r="D25" s="176" t="s">
        <v>66</v>
      </c>
      <c r="E25" s="163">
        <v>87</v>
      </c>
      <c r="F25" s="163" t="s">
        <v>17</v>
      </c>
      <c r="G25" s="164">
        <v>2690</v>
      </c>
      <c r="H25" s="165"/>
      <c r="I25" s="13"/>
      <c r="J25" s="207"/>
      <c r="K25" s="208"/>
      <c r="L25" s="209"/>
      <c r="M25" s="210"/>
    </row>
    <row r="26" ht="45" customHeight="1" spans="1:13">
      <c r="A26" s="168" t="s">
        <v>67</v>
      </c>
      <c r="B26" s="161">
        <v>2.5</v>
      </c>
      <c r="C26" s="162" t="s">
        <v>15</v>
      </c>
      <c r="D26" s="177" t="s">
        <v>68</v>
      </c>
      <c r="E26" s="178">
        <v>1109</v>
      </c>
      <c r="F26" s="163" t="s">
        <v>17</v>
      </c>
      <c r="G26" s="164">
        <v>7640</v>
      </c>
      <c r="H26" s="165" t="s">
        <v>69</v>
      </c>
      <c r="I26" s="13" t="s">
        <v>64</v>
      </c>
      <c r="J26" s="207">
        <f>G26/B26*0.07</f>
        <v>213.92</v>
      </c>
      <c r="K26" s="208"/>
      <c r="L26" s="209"/>
      <c r="M26" s="210" t="s">
        <v>70</v>
      </c>
    </row>
    <row r="27" ht="25.5" spans="1:13">
      <c r="A27" s="168"/>
      <c r="B27" s="179">
        <v>1</v>
      </c>
      <c r="C27" s="180" t="s">
        <v>15</v>
      </c>
      <c r="D27" s="177" t="s">
        <v>71</v>
      </c>
      <c r="E27" s="178">
        <v>1108</v>
      </c>
      <c r="F27" s="163" t="s">
        <v>17</v>
      </c>
      <c r="G27" s="164">
        <v>3220</v>
      </c>
      <c r="H27" s="165"/>
      <c r="I27" s="13" t="s">
        <v>64</v>
      </c>
      <c r="J27" s="207">
        <f>G27/B27*0.07</f>
        <v>225.4</v>
      </c>
      <c r="K27" s="208"/>
      <c r="L27" s="209"/>
      <c r="M27" s="210"/>
    </row>
    <row r="28" ht="39" customHeight="1" spans="1:13">
      <c r="A28" s="12" t="s">
        <v>72</v>
      </c>
      <c r="B28" s="167">
        <v>3</v>
      </c>
      <c r="C28" s="169" t="s">
        <v>61</v>
      </c>
      <c r="D28" s="176" t="s">
        <v>73</v>
      </c>
      <c r="E28" s="163">
        <v>841</v>
      </c>
      <c r="F28" s="163" t="s">
        <v>17</v>
      </c>
      <c r="G28" s="164">
        <v>4580</v>
      </c>
      <c r="H28" s="165"/>
      <c r="I28" s="13"/>
      <c r="J28" s="207"/>
      <c r="K28" s="208"/>
      <c r="L28" s="209"/>
      <c r="M28" s="211" t="s">
        <v>74</v>
      </c>
    </row>
    <row r="29" ht="25.5" spans="1:13">
      <c r="A29" s="168"/>
      <c r="B29" s="167">
        <v>1</v>
      </c>
      <c r="C29" s="169" t="s">
        <v>61</v>
      </c>
      <c r="D29" s="176" t="s">
        <v>75</v>
      </c>
      <c r="E29" s="163">
        <v>840</v>
      </c>
      <c r="F29" s="163" t="s">
        <v>17</v>
      </c>
      <c r="G29" s="164">
        <v>1830</v>
      </c>
      <c r="H29" s="165"/>
      <c r="I29" s="13"/>
      <c r="J29" s="207"/>
      <c r="K29" s="208"/>
      <c r="L29" s="209"/>
      <c r="M29" s="211"/>
    </row>
    <row r="30" ht="36" customHeight="1" spans="1:13">
      <c r="A30" s="181" t="s">
        <v>76</v>
      </c>
      <c r="B30" s="182">
        <v>2.5</v>
      </c>
      <c r="C30" s="183" t="s">
        <v>15</v>
      </c>
      <c r="D30" s="184" t="s">
        <v>77</v>
      </c>
      <c r="E30" s="185">
        <v>1091</v>
      </c>
      <c r="F30" s="185" t="s">
        <v>17</v>
      </c>
      <c r="G30" s="186">
        <v>3700</v>
      </c>
      <c r="H30" s="165" t="s">
        <v>69</v>
      </c>
      <c r="I30" s="13" t="s">
        <v>64</v>
      </c>
      <c r="J30" s="207">
        <f>G30/B30*0.07</f>
        <v>103.6</v>
      </c>
      <c r="K30" s="208"/>
      <c r="L30" s="209"/>
      <c r="M30" s="210" t="s">
        <v>78</v>
      </c>
    </row>
    <row r="31" ht="25.5" spans="1:13">
      <c r="A31" s="187"/>
      <c r="B31" s="188">
        <v>1</v>
      </c>
      <c r="C31" s="189" t="s">
        <v>15</v>
      </c>
      <c r="D31" s="184" t="s">
        <v>79</v>
      </c>
      <c r="E31" s="185">
        <v>1089</v>
      </c>
      <c r="F31" s="185" t="s">
        <v>17</v>
      </c>
      <c r="G31" s="186">
        <v>1750</v>
      </c>
      <c r="H31" s="165"/>
      <c r="I31" s="13" t="s">
        <v>64</v>
      </c>
      <c r="J31" s="207">
        <f>G31/B31*0.07</f>
        <v>122.5</v>
      </c>
      <c r="K31" s="208"/>
      <c r="L31" s="209"/>
      <c r="M31" s="210"/>
    </row>
    <row r="32" ht="24" customHeight="1" spans="1:13">
      <c r="A32" s="156" t="s">
        <v>80</v>
      </c>
      <c r="B32" s="157"/>
      <c r="C32" s="157"/>
      <c r="D32" s="158"/>
      <c r="E32" s="158"/>
      <c r="F32" s="158"/>
      <c r="G32" s="190"/>
      <c r="H32" s="191"/>
      <c r="I32" s="191"/>
      <c r="J32" s="191"/>
      <c r="K32" s="212"/>
      <c r="L32" s="213"/>
      <c r="M32" s="214"/>
    </row>
    <row r="33" ht="24" customHeight="1" spans="1:13">
      <c r="A33" s="160" t="s">
        <v>81</v>
      </c>
      <c r="B33" s="170">
        <v>2.5</v>
      </c>
      <c r="C33" s="192" t="s">
        <v>15</v>
      </c>
      <c r="D33" s="176" t="s">
        <v>82</v>
      </c>
      <c r="E33" s="163">
        <v>311</v>
      </c>
      <c r="F33" s="163" t="s">
        <v>17</v>
      </c>
      <c r="G33" s="164">
        <v>8080</v>
      </c>
      <c r="H33" s="165" t="s">
        <v>83</v>
      </c>
      <c r="I33" s="13" t="s">
        <v>84</v>
      </c>
      <c r="J33" s="215">
        <f t="shared" ref="J33:J49" si="0">G33/B33*0.08</f>
        <v>258.56</v>
      </c>
      <c r="K33" s="208" t="s">
        <v>85</v>
      </c>
      <c r="L33" s="209"/>
      <c r="M33" s="210" t="s">
        <v>86</v>
      </c>
    </row>
    <row r="34" ht="24" customHeight="1" spans="1:13">
      <c r="A34" s="166"/>
      <c r="B34" s="170">
        <v>1</v>
      </c>
      <c r="C34" s="192" t="s">
        <v>15</v>
      </c>
      <c r="D34" s="176" t="s">
        <v>87</v>
      </c>
      <c r="E34" s="163">
        <v>86</v>
      </c>
      <c r="F34" s="163" t="s">
        <v>17</v>
      </c>
      <c r="G34" s="164">
        <v>3400</v>
      </c>
      <c r="H34" s="165"/>
      <c r="I34" s="13" t="s">
        <v>84</v>
      </c>
      <c r="J34" s="215">
        <f t="shared" si="0"/>
        <v>272</v>
      </c>
      <c r="K34" s="208" t="s">
        <v>85</v>
      </c>
      <c r="L34" s="209"/>
      <c r="M34" s="210"/>
    </row>
    <row r="35" ht="36" spans="1:13">
      <c r="A35" s="166"/>
      <c r="B35" s="170">
        <v>0.15</v>
      </c>
      <c r="C35" s="192" t="s">
        <v>15</v>
      </c>
      <c r="D35" s="176" t="s">
        <v>88</v>
      </c>
      <c r="E35" s="163">
        <v>770</v>
      </c>
      <c r="F35" s="163" t="s">
        <v>17</v>
      </c>
      <c r="G35" s="164">
        <v>630</v>
      </c>
      <c r="H35" s="165"/>
      <c r="I35" s="13" t="s">
        <v>84</v>
      </c>
      <c r="J35" s="215">
        <f t="shared" si="0"/>
        <v>336</v>
      </c>
      <c r="K35" s="208" t="s">
        <v>85</v>
      </c>
      <c r="L35" s="209"/>
      <c r="M35" s="210"/>
    </row>
    <row r="36" ht="24" customHeight="1" spans="1:13">
      <c r="A36" s="160" t="s">
        <v>81</v>
      </c>
      <c r="B36" s="170">
        <v>1</v>
      </c>
      <c r="C36" s="192" t="s">
        <v>89</v>
      </c>
      <c r="D36" s="176" t="s">
        <v>90</v>
      </c>
      <c r="E36" s="163">
        <v>842</v>
      </c>
      <c r="F36" s="163" t="s">
        <v>17</v>
      </c>
      <c r="G36" s="164">
        <v>3700</v>
      </c>
      <c r="H36" s="165"/>
      <c r="I36" s="13" t="s">
        <v>84</v>
      </c>
      <c r="J36" s="215">
        <f t="shared" si="0"/>
        <v>296</v>
      </c>
      <c r="K36" s="208" t="s">
        <v>85</v>
      </c>
      <c r="L36" s="209"/>
      <c r="M36" s="210"/>
    </row>
    <row r="37" ht="24" customHeight="1" spans="1:13">
      <c r="A37" s="166"/>
      <c r="B37" s="170">
        <v>0.15</v>
      </c>
      <c r="C37" s="192" t="s">
        <v>89</v>
      </c>
      <c r="D37" s="176" t="s">
        <v>91</v>
      </c>
      <c r="E37" s="163">
        <v>843</v>
      </c>
      <c r="F37" s="163" t="s">
        <v>17</v>
      </c>
      <c r="G37" s="164">
        <v>710</v>
      </c>
      <c r="H37" s="165"/>
      <c r="I37" s="13" t="s">
        <v>84</v>
      </c>
      <c r="J37" s="215">
        <f t="shared" si="0"/>
        <v>378.666666666667</v>
      </c>
      <c r="K37" s="208" t="s">
        <v>85</v>
      </c>
      <c r="L37" s="209"/>
      <c r="M37" s="210"/>
    </row>
    <row r="38" ht="24" customHeight="1" spans="1:13">
      <c r="A38" s="160" t="s">
        <v>81</v>
      </c>
      <c r="B38" s="170">
        <v>1</v>
      </c>
      <c r="C38" s="192" t="s">
        <v>92</v>
      </c>
      <c r="D38" s="176" t="s">
        <v>93</v>
      </c>
      <c r="E38" s="163">
        <v>837</v>
      </c>
      <c r="F38" s="163" t="s">
        <v>17</v>
      </c>
      <c r="G38" s="164">
        <v>3700</v>
      </c>
      <c r="H38" s="165"/>
      <c r="I38" s="13" t="s">
        <v>84</v>
      </c>
      <c r="J38" s="215">
        <f t="shared" si="0"/>
        <v>296</v>
      </c>
      <c r="K38" s="208" t="s">
        <v>85</v>
      </c>
      <c r="L38" s="209"/>
      <c r="M38" s="210"/>
    </row>
    <row r="39" ht="24" customHeight="1" spans="1:13">
      <c r="A39" s="166"/>
      <c r="B39" s="170">
        <v>0.15</v>
      </c>
      <c r="C39" s="192" t="s">
        <v>92</v>
      </c>
      <c r="D39" s="176" t="s">
        <v>94</v>
      </c>
      <c r="E39" s="163">
        <v>838</v>
      </c>
      <c r="F39" s="163" t="s">
        <v>17</v>
      </c>
      <c r="G39" s="164">
        <v>710</v>
      </c>
      <c r="H39" s="165"/>
      <c r="I39" s="13" t="s">
        <v>84</v>
      </c>
      <c r="J39" s="215">
        <f t="shared" si="0"/>
        <v>378.666666666667</v>
      </c>
      <c r="K39" s="208" t="s">
        <v>85</v>
      </c>
      <c r="L39" s="209"/>
      <c r="M39" s="210"/>
    </row>
    <row r="40" ht="24" customHeight="1" spans="1:13">
      <c r="A40" s="160" t="s">
        <v>81</v>
      </c>
      <c r="B40" s="170">
        <v>1</v>
      </c>
      <c r="C40" s="192" t="s">
        <v>95</v>
      </c>
      <c r="D40" s="176" t="s">
        <v>96</v>
      </c>
      <c r="E40" s="163">
        <v>847</v>
      </c>
      <c r="F40" s="163" t="s">
        <v>17</v>
      </c>
      <c r="G40" s="164">
        <v>3980</v>
      </c>
      <c r="H40" s="165"/>
      <c r="I40" s="13" t="s">
        <v>84</v>
      </c>
      <c r="J40" s="215">
        <f t="shared" si="0"/>
        <v>318.4</v>
      </c>
      <c r="K40" s="208" t="s">
        <v>85</v>
      </c>
      <c r="L40" s="209"/>
      <c r="M40" s="210"/>
    </row>
    <row r="41" ht="24" customHeight="1" spans="1:13">
      <c r="A41" s="166"/>
      <c r="B41" s="170">
        <v>0.15</v>
      </c>
      <c r="C41" s="192" t="s">
        <v>95</v>
      </c>
      <c r="D41" s="176" t="s">
        <v>97</v>
      </c>
      <c r="E41" s="163">
        <v>846</v>
      </c>
      <c r="F41" s="163" t="s">
        <v>17</v>
      </c>
      <c r="G41" s="164">
        <v>770</v>
      </c>
      <c r="H41" s="165"/>
      <c r="I41" s="13" t="s">
        <v>84</v>
      </c>
      <c r="J41" s="215">
        <f t="shared" si="0"/>
        <v>410.666666666667</v>
      </c>
      <c r="K41" s="208" t="s">
        <v>85</v>
      </c>
      <c r="L41" s="209"/>
      <c r="M41" s="210"/>
    </row>
    <row r="42" ht="24" customHeight="1" spans="1:13">
      <c r="A42" s="160" t="s">
        <v>81</v>
      </c>
      <c r="B42" s="170">
        <v>1</v>
      </c>
      <c r="C42" s="192" t="s">
        <v>98</v>
      </c>
      <c r="D42" s="176" t="s">
        <v>99</v>
      </c>
      <c r="E42" s="163">
        <v>849</v>
      </c>
      <c r="F42" s="163" t="s">
        <v>17</v>
      </c>
      <c r="G42" s="164">
        <v>3700</v>
      </c>
      <c r="H42" s="165"/>
      <c r="I42" s="13" t="s">
        <v>84</v>
      </c>
      <c r="J42" s="215">
        <f t="shared" si="0"/>
        <v>296</v>
      </c>
      <c r="K42" s="208" t="s">
        <v>85</v>
      </c>
      <c r="L42" s="209"/>
      <c r="M42" s="210"/>
    </row>
    <row r="43" ht="24" customHeight="1" spans="1:13">
      <c r="A43" s="166"/>
      <c r="B43" s="170">
        <v>0.15</v>
      </c>
      <c r="C43" s="192" t="s">
        <v>98</v>
      </c>
      <c r="D43" s="176" t="s">
        <v>100</v>
      </c>
      <c r="E43" s="163">
        <v>848</v>
      </c>
      <c r="F43" s="163" t="s">
        <v>17</v>
      </c>
      <c r="G43" s="164">
        <v>710</v>
      </c>
      <c r="H43" s="165"/>
      <c r="I43" s="13" t="s">
        <v>84</v>
      </c>
      <c r="J43" s="215">
        <f t="shared" si="0"/>
        <v>378.666666666667</v>
      </c>
      <c r="K43" s="208" t="s">
        <v>85</v>
      </c>
      <c r="L43" s="209"/>
      <c r="M43" s="210"/>
    </row>
    <row r="44" ht="24" customHeight="1" spans="1:13">
      <c r="A44" s="160" t="s">
        <v>81</v>
      </c>
      <c r="B44" s="170">
        <v>1</v>
      </c>
      <c r="C44" s="192" t="s">
        <v>101</v>
      </c>
      <c r="D44" s="176" t="s">
        <v>102</v>
      </c>
      <c r="E44" s="163">
        <v>875</v>
      </c>
      <c r="F44" s="163" t="s">
        <v>17</v>
      </c>
      <c r="G44" s="164">
        <v>3980</v>
      </c>
      <c r="H44" s="165"/>
      <c r="I44" s="13" t="s">
        <v>84</v>
      </c>
      <c r="J44" s="215">
        <f t="shared" si="0"/>
        <v>318.4</v>
      </c>
      <c r="K44" s="208" t="s">
        <v>85</v>
      </c>
      <c r="L44" s="209"/>
      <c r="M44" s="210"/>
    </row>
    <row r="45" ht="24" customHeight="1" spans="1:13">
      <c r="A45" s="166"/>
      <c r="B45" s="170">
        <v>0.15</v>
      </c>
      <c r="C45" s="192" t="s">
        <v>101</v>
      </c>
      <c r="D45" s="176" t="s">
        <v>103</v>
      </c>
      <c r="E45" s="163">
        <v>876</v>
      </c>
      <c r="F45" s="163" t="s">
        <v>17</v>
      </c>
      <c r="G45" s="164">
        <v>770</v>
      </c>
      <c r="H45" s="165"/>
      <c r="I45" s="13" t="s">
        <v>84</v>
      </c>
      <c r="J45" s="215">
        <f t="shared" si="0"/>
        <v>410.666666666667</v>
      </c>
      <c r="K45" s="208" t="s">
        <v>85</v>
      </c>
      <c r="L45" s="209"/>
      <c r="M45" s="210"/>
    </row>
    <row r="46" ht="27" customHeight="1" spans="1:13">
      <c r="A46" s="160" t="s">
        <v>81</v>
      </c>
      <c r="B46" s="170">
        <v>1</v>
      </c>
      <c r="C46" s="192" t="s">
        <v>104</v>
      </c>
      <c r="D46" s="176" t="s">
        <v>105</v>
      </c>
      <c r="E46" s="163">
        <v>921</v>
      </c>
      <c r="F46" s="163" t="s">
        <v>17</v>
      </c>
      <c r="G46" s="164">
        <v>3980</v>
      </c>
      <c r="H46" s="165"/>
      <c r="I46" s="13" t="s">
        <v>84</v>
      </c>
      <c r="J46" s="215">
        <f t="shared" si="0"/>
        <v>318.4</v>
      </c>
      <c r="K46" s="208" t="s">
        <v>85</v>
      </c>
      <c r="L46" s="209"/>
      <c r="M46" s="210"/>
    </row>
    <row r="47" ht="27" customHeight="1" spans="1:13">
      <c r="A47" s="166"/>
      <c r="B47" s="170">
        <v>0.15</v>
      </c>
      <c r="C47" s="192" t="s">
        <v>104</v>
      </c>
      <c r="D47" s="176" t="s">
        <v>106</v>
      </c>
      <c r="E47" s="163">
        <v>922</v>
      </c>
      <c r="F47" s="163" t="s">
        <v>17</v>
      </c>
      <c r="G47" s="164">
        <v>770</v>
      </c>
      <c r="H47" s="165"/>
      <c r="I47" s="13" t="s">
        <v>84</v>
      </c>
      <c r="J47" s="215">
        <f t="shared" si="0"/>
        <v>410.666666666667</v>
      </c>
      <c r="K47" s="208" t="s">
        <v>85</v>
      </c>
      <c r="L47" s="209"/>
      <c r="M47" s="210"/>
    </row>
    <row r="48" ht="24" customHeight="1" spans="1:13">
      <c r="A48" s="160" t="s">
        <v>81</v>
      </c>
      <c r="B48" s="170">
        <v>1</v>
      </c>
      <c r="C48" s="192" t="s">
        <v>107</v>
      </c>
      <c r="D48" s="176" t="s">
        <v>108</v>
      </c>
      <c r="E48" s="163">
        <v>481</v>
      </c>
      <c r="F48" s="163" t="s">
        <v>17</v>
      </c>
      <c r="G48" s="164">
        <v>3700</v>
      </c>
      <c r="H48" s="165"/>
      <c r="I48" s="13" t="s">
        <v>84</v>
      </c>
      <c r="J48" s="215">
        <f t="shared" si="0"/>
        <v>296</v>
      </c>
      <c r="K48" s="208" t="s">
        <v>85</v>
      </c>
      <c r="L48" s="209"/>
      <c r="M48" s="210"/>
    </row>
    <row r="49" ht="24" customHeight="1" spans="1:13">
      <c r="A49" s="166"/>
      <c r="B49" s="170">
        <v>0.15</v>
      </c>
      <c r="C49" s="192" t="s">
        <v>107</v>
      </c>
      <c r="D49" s="176" t="s">
        <v>109</v>
      </c>
      <c r="E49" s="163">
        <v>295</v>
      </c>
      <c r="F49" s="163" t="s">
        <v>17</v>
      </c>
      <c r="G49" s="164">
        <v>710</v>
      </c>
      <c r="H49" s="165"/>
      <c r="I49" s="13" t="s">
        <v>84</v>
      </c>
      <c r="J49" s="215">
        <f t="shared" si="0"/>
        <v>378.666666666667</v>
      </c>
      <c r="K49" s="208" t="s">
        <v>85</v>
      </c>
      <c r="L49" s="209"/>
      <c r="M49" s="210"/>
    </row>
    <row r="50" ht="30" customHeight="1" spans="1:13">
      <c r="A50" s="160" t="s">
        <v>110</v>
      </c>
      <c r="B50" s="167">
        <v>1</v>
      </c>
      <c r="C50" s="169" t="s">
        <v>61</v>
      </c>
      <c r="D50" s="176" t="s">
        <v>111</v>
      </c>
      <c r="E50" s="163">
        <v>640</v>
      </c>
      <c r="F50" s="163" t="s">
        <v>17</v>
      </c>
      <c r="G50" s="193">
        <v>8180</v>
      </c>
      <c r="H50" s="194" t="s">
        <v>112</v>
      </c>
      <c r="I50" s="13" t="s">
        <v>113</v>
      </c>
      <c r="J50" s="216">
        <f>G50/B50*0.15</f>
        <v>1227</v>
      </c>
      <c r="K50" s="208" t="s">
        <v>20</v>
      </c>
      <c r="L50" s="209" t="s">
        <v>114</v>
      </c>
      <c r="M50" s="217" t="s">
        <v>115</v>
      </c>
    </row>
    <row r="51" ht="30" customHeight="1" spans="1:13">
      <c r="A51" s="166"/>
      <c r="B51" s="167">
        <v>0.2</v>
      </c>
      <c r="C51" s="169" t="s">
        <v>61</v>
      </c>
      <c r="D51" s="176" t="s">
        <v>116</v>
      </c>
      <c r="E51" s="163">
        <v>912</v>
      </c>
      <c r="F51" s="163" t="s">
        <v>17</v>
      </c>
      <c r="G51" s="164">
        <v>2130</v>
      </c>
      <c r="H51" s="194"/>
      <c r="I51" s="13"/>
      <c r="J51" s="216">
        <f>G51/B51*0.15</f>
        <v>1597.5</v>
      </c>
      <c r="K51" s="208" t="s">
        <v>20</v>
      </c>
      <c r="L51" s="209" t="s">
        <v>114</v>
      </c>
      <c r="M51" s="217"/>
    </row>
    <row r="52" ht="21" customHeight="1" spans="1:13">
      <c r="A52" s="160" t="s">
        <v>117</v>
      </c>
      <c r="B52" s="167">
        <v>1</v>
      </c>
      <c r="C52" s="169" t="s">
        <v>61</v>
      </c>
      <c r="D52" s="176" t="s">
        <v>118</v>
      </c>
      <c r="E52" s="163">
        <v>643</v>
      </c>
      <c r="F52" s="163" t="s">
        <v>17</v>
      </c>
      <c r="G52" s="164">
        <v>2830</v>
      </c>
      <c r="H52" s="165" t="s">
        <v>119</v>
      </c>
      <c r="I52" s="13" t="s">
        <v>64</v>
      </c>
      <c r="J52" s="216">
        <f>G52/B52*0.05</f>
        <v>141.5</v>
      </c>
      <c r="K52" s="208"/>
      <c r="L52" s="209"/>
      <c r="M52" s="210" t="s">
        <v>120</v>
      </c>
    </row>
    <row r="53" ht="21" customHeight="1" spans="1:13">
      <c r="A53" s="166"/>
      <c r="B53" s="167">
        <v>0.1</v>
      </c>
      <c r="C53" s="169" t="s">
        <v>61</v>
      </c>
      <c r="D53" s="176" t="s">
        <v>121</v>
      </c>
      <c r="E53" s="163">
        <v>913</v>
      </c>
      <c r="F53" s="163" t="s">
        <v>17</v>
      </c>
      <c r="G53" s="164">
        <v>460</v>
      </c>
      <c r="H53" s="165"/>
      <c r="I53" s="13"/>
      <c r="J53" s="216">
        <f>G53/B53*0.05</f>
        <v>230</v>
      </c>
      <c r="K53" s="208"/>
      <c r="L53" s="209"/>
      <c r="M53" s="210"/>
    </row>
    <row r="54" ht="30" customHeight="1" spans="1:13">
      <c r="A54" s="160" t="s">
        <v>122</v>
      </c>
      <c r="B54" s="167">
        <v>1</v>
      </c>
      <c r="C54" s="169" t="s">
        <v>61</v>
      </c>
      <c r="D54" s="176" t="s">
        <v>123</v>
      </c>
      <c r="E54" s="163">
        <v>639</v>
      </c>
      <c r="F54" s="163" t="s">
        <v>17</v>
      </c>
      <c r="G54" s="164">
        <v>10530</v>
      </c>
      <c r="H54" s="165" t="s">
        <v>124</v>
      </c>
      <c r="I54" s="13" t="s">
        <v>125</v>
      </c>
      <c r="J54" s="216">
        <f t="shared" ref="J54:J61" si="1">G54/B54*0.2</f>
        <v>2106</v>
      </c>
      <c r="K54" s="208" t="s">
        <v>20</v>
      </c>
      <c r="L54" s="209" t="s">
        <v>126</v>
      </c>
      <c r="M54" s="210" t="s">
        <v>127</v>
      </c>
    </row>
    <row r="55" ht="30" customHeight="1" spans="1:13">
      <c r="A55" s="166"/>
      <c r="B55" s="167">
        <v>0.2</v>
      </c>
      <c r="C55" s="169" t="s">
        <v>61</v>
      </c>
      <c r="D55" s="176" t="s">
        <v>128</v>
      </c>
      <c r="E55" s="163">
        <v>914</v>
      </c>
      <c r="F55" s="163" t="s">
        <v>17</v>
      </c>
      <c r="G55" s="164">
        <v>2640</v>
      </c>
      <c r="H55" s="165"/>
      <c r="I55" s="13"/>
      <c r="J55" s="216">
        <f t="shared" si="1"/>
        <v>2640</v>
      </c>
      <c r="K55" s="208" t="s">
        <v>20</v>
      </c>
      <c r="L55" s="209" t="s">
        <v>126</v>
      </c>
      <c r="M55" s="210"/>
    </row>
    <row r="56" ht="30" customHeight="1" spans="1:13">
      <c r="A56" s="160" t="s">
        <v>129</v>
      </c>
      <c r="B56" s="167">
        <v>1</v>
      </c>
      <c r="C56" s="169" t="s">
        <v>61</v>
      </c>
      <c r="D56" s="176" t="s">
        <v>130</v>
      </c>
      <c r="E56" s="163">
        <v>855</v>
      </c>
      <c r="F56" s="163" t="s">
        <v>17</v>
      </c>
      <c r="G56" s="164">
        <v>8180</v>
      </c>
      <c r="H56" s="165" t="s">
        <v>124</v>
      </c>
      <c r="I56" s="13" t="s">
        <v>125</v>
      </c>
      <c r="J56" s="216">
        <f t="shared" si="1"/>
        <v>1636</v>
      </c>
      <c r="K56" s="208" t="s">
        <v>20</v>
      </c>
      <c r="L56" s="209" t="s">
        <v>126</v>
      </c>
      <c r="M56" s="210" t="s">
        <v>131</v>
      </c>
    </row>
    <row r="57" ht="30" customHeight="1" spans="1:13">
      <c r="A57" s="166"/>
      <c r="B57" s="167">
        <v>0.2</v>
      </c>
      <c r="C57" s="169" t="s">
        <v>61</v>
      </c>
      <c r="D57" s="176" t="s">
        <v>132</v>
      </c>
      <c r="E57" s="163">
        <v>915</v>
      </c>
      <c r="F57" s="163" t="s">
        <v>17</v>
      </c>
      <c r="G57" s="164">
        <v>2050</v>
      </c>
      <c r="H57" s="165"/>
      <c r="I57" s="13"/>
      <c r="J57" s="216">
        <f t="shared" si="1"/>
        <v>2050</v>
      </c>
      <c r="K57" s="208" t="s">
        <v>20</v>
      </c>
      <c r="L57" s="209" t="s">
        <v>126</v>
      </c>
      <c r="M57" s="210"/>
    </row>
    <row r="58" ht="27" customHeight="1" spans="1:13">
      <c r="A58" s="160" t="s">
        <v>133</v>
      </c>
      <c r="B58" s="167">
        <v>1</v>
      </c>
      <c r="C58" s="169" t="s">
        <v>61</v>
      </c>
      <c r="D58" s="176" t="s">
        <v>134</v>
      </c>
      <c r="E58" s="163">
        <v>858</v>
      </c>
      <c r="F58" s="163" t="s">
        <v>17</v>
      </c>
      <c r="G58" s="164">
        <v>20620</v>
      </c>
      <c r="H58" s="165" t="s">
        <v>124</v>
      </c>
      <c r="I58" s="13" t="s">
        <v>125</v>
      </c>
      <c r="J58" s="216">
        <f t="shared" si="1"/>
        <v>4124</v>
      </c>
      <c r="K58" s="208" t="s">
        <v>20</v>
      </c>
      <c r="L58" s="209" t="s">
        <v>126</v>
      </c>
      <c r="M58" s="210" t="s">
        <v>135</v>
      </c>
    </row>
    <row r="59" ht="27" customHeight="1" spans="1:13">
      <c r="A59" s="166"/>
      <c r="B59" s="167">
        <v>0.2</v>
      </c>
      <c r="C59" s="169" t="s">
        <v>61</v>
      </c>
      <c r="D59" s="176" t="s">
        <v>136</v>
      </c>
      <c r="E59" s="163">
        <v>916</v>
      </c>
      <c r="F59" s="163" t="s">
        <v>17</v>
      </c>
      <c r="G59" s="164">
        <v>5150</v>
      </c>
      <c r="H59" s="165"/>
      <c r="I59" s="13"/>
      <c r="J59" s="216">
        <f t="shared" si="1"/>
        <v>5150</v>
      </c>
      <c r="K59" s="208" t="s">
        <v>20</v>
      </c>
      <c r="L59" s="209" t="s">
        <v>126</v>
      </c>
      <c r="M59" s="210"/>
    </row>
    <row r="60" ht="27" customHeight="1" spans="1:13">
      <c r="A60" s="160" t="s">
        <v>137</v>
      </c>
      <c r="B60" s="167">
        <v>1</v>
      </c>
      <c r="C60" s="169" t="s">
        <v>61</v>
      </c>
      <c r="D60" s="176" t="s">
        <v>138</v>
      </c>
      <c r="E60" s="163">
        <v>619</v>
      </c>
      <c r="F60" s="163" t="s">
        <v>17</v>
      </c>
      <c r="G60" s="164">
        <v>20620</v>
      </c>
      <c r="H60" s="165" t="s">
        <v>124</v>
      </c>
      <c r="I60" s="13" t="s">
        <v>125</v>
      </c>
      <c r="J60" s="216">
        <f t="shared" si="1"/>
        <v>4124</v>
      </c>
      <c r="K60" s="208" t="s">
        <v>20</v>
      </c>
      <c r="L60" s="209" t="s">
        <v>126</v>
      </c>
      <c r="M60" s="210" t="s">
        <v>139</v>
      </c>
    </row>
    <row r="61" ht="27" customHeight="1" spans="1:13">
      <c r="A61" s="166"/>
      <c r="B61" s="167">
        <v>0.2</v>
      </c>
      <c r="C61" s="169" t="s">
        <v>61</v>
      </c>
      <c r="D61" s="176" t="s">
        <v>140</v>
      </c>
      <c r="E61" s="163">
        <v>976</v>
      </c>
      <c r="F61" s="163" t="s">
        <v>17</v>
      </c>
      <c r="G61" s="164">
        <v>5150</v>
      </c>
      <c r="H61" s="165"/>
      <c r="I61" s="13"/>
      <c r="J61" s="216">
        <f t="shared" si="1"/>
        <v>5150</v>
      </c>
      <c r="K61" s="208" t="s">
        <v>20</v>
      </c>
      <c r="L61" s="209" t="s">
        <v>126</v>
      </c>
      <c r="M61" s="210"/>
    </row>
    <row r="62" ht="21" customHeight="1" spans="1:13">
      <c r="A62" s="156" t="s">
        <v>141</v>
      </c>
      <c r="B62" s="157"/>
      <c r="C62" s="157"/>
      <c r="D62" s="158"/>
      <c r="E62" s="158"/>
      <c r="F62" s="158"/>
      <c r="G62" s="190"/>
      <c r="H62" s="191"/>
      <c r="I62" s="191"/>
      <c r="J62" s="191"/>
      <c r="K62" s="218"/>
      <c r="L62" s="219"/>
      <c r="M62" s="214"/>
    </row>
    <row r="63" ht="33" customHeight="1" spans="1:13">
      <c r="A63" s="12" t="s">
        <v>142</v>
      </c>
      <c r="B63" s="161">
        <v>3</v>
      </c>
      <c r="C63" s="162" t="s">
        <v>61</v>
      </c>
      <c r="D63" s="176" t="s">
        <v>143</v>
      </c>
      <c r="E63" s="163">
        <v>48</v>
      </c>
      <c r="F63" s="163" t="s">
        <v>17</v>
      </c>
      <c r="G63" s="164">
        <v>12630</v>
      </c>
      <c r="H63" s="165" t="s">
        <v>144</v>
      </c>
      <c r="I63" s="13" t="s">
        <v>19</v>
      </c>
      <c r="J63" s="207">
        <f>G63/B63*0.2</f>
        <v>842</v>
      </c>
      <c r="K63" s="208" t="s">
        <v>20</v>
      </c>
      <c r="L63" s="209"/>
      <c r="M63" s="210" t="s">
        <v>145</v>
      </c>
    </row>
    <row r="64" ht="25.5" spans="1:13">
      <c r="A64" s="168"/>
      <c r="B64" s="161">
        <v>1</v>
      </c>
      <c r="C64" s="162" t="s">
        <v>61</v>
      </c>
      <c r="D64" s="176" t="s">
        <v>146</v>
      </c>
      <c r="E64" s="163">
        <v>1013</v>
      </c>
      <c r="F64" s="163" t="s">
        <v>17</v>
      </c>
      <c r="G64" s="164">
        <v>4840</v>
      </c>
      <c r="H64" s="165"/>
      <c r="I64" s="13" t="s">
        <v>19</v>
      </c>
      <c r="J64" s="207">
        <f>G64/B64*0.2</f>
        <v>968</v>
      </c>
      <c r="K64" s="208"/>
      <c r="L64" s="209"/>
      <c r="M64" s="210"/>
    </row>
    <row r="65" ht="33" customHeight="1" spans="1:13">
      <c r="A65" s="12" t="s">
        <v>147</v>
      </c>
      <c r="B65" s="161">
        <v>3</v>
      </c>
      <c r="C65" s="162" t="s">
        <v>61</v>
      </c>
      <c r="D65" s="176" t="s">
        <v>148</v>
      </c>
      <c r="E65" s="163" t="s">
        <v>149</v>
      </c>
      <c r="F65" s="163" t="s">
        <v>17</v>
      </c>
      <c r="G65" s="164">
        <v>10520</v>
      </c>
      <c r="H65" s="165" t="s">
        <v>144</v>
      </c>
      <c r="I65" s="13" t="s">
        <v>19</v>
      </c>
      <c r="J65" s="207">
        <f>G65/B65*0.2</f>
        <v>701.333333333333</v>
      </c>
      <c r="K65" s="208" t="s">
        <v>20</v>
      </c>
      <c r="L65" s="209"/>
      <c r="M65" s="210" t="s">
        <v>145</v>
      </c>
    </row>
    <row r="66" ht="15" spans="1:13">
      <c r="A66" s="168"/>
      <c r="B66" s="161">
        <v>1</v>
      </c>
      <c r="C66" s="162" t="s">
        <v>61</v>
      </c>
      <c r="D66" s="176" t="s">
        <v>150</v>
      </c>
      <c r="E66" s="163" t="s">
        <v>151</v>
      </c>
      <c r="F66" s="163" t="s">
        <v>17</v>
      </c>
      <c r="G66" s="164">
        <v>4030</v>
      </c>
      <c r="H66" s="165"/>
      <c r="I66" s="13" t="s">
        <v>19</v>
      </c>
      <c r="J66" s="207">
        <f>G66/B66*0.2</f>
        <v>806</v>
      </c>
      <c r="K66" s="208"/>
      <c r="L66" s="209"/>
      <c r="M66" s="210"/>
    </row>
    <row r="67" ht="48" customHeight="1" spans="1:13">
      <c r="A67" s="160" t="s">
        <v>152</v>
      </c>
      <c r="B67" s="220">
        <v>2.5</v>
      </c>
      <c r="C67" s="221" t="s">
        <v>61</v>
      </c>
      <c r="D67" s="176" t="s">
        <v>153</v>
      </c>
      <c r="E67" s="163">
        <v>772</v>
      </c>
      <c r="F67" s="163" t="s">
        <v>17</v>
      </c>
      <c r="G67" s="164">
        <v>9150</v>
      </c>
      <c r="H67" s="165" t="s">
        <v>154</v>
      </c>
      <c r="I67" s="13" t="s">
        <v>155</v>
      </c>
      <c r="J67" s="207">
        <f>G67/B67*0.15</f>
        <v>549</v>
      </c>
      <c r="K67" s="208" t="s">
        <v>20</v>
      </c>
      <c r="L67" s="209"/>
      <c r="M67" s="210" t="s">
        <v>156</v>
      </c>
    </row>
    <row r="68" ht="24" spans="1:13">
      <c r="A68" s="166"/>
      <c r="B68" s="220">
        <v>1</v>
      </c>
      <c r="C68" s="221" t="s">
        <v>61</v>
      </c>
      <c r="D68" s="176" t="s">
        <v>157</v>
      </c>
      <c r="E68" s="163">
        <v>797</v>
      </c>
      <c r="F68" s="163" t="s">
        <v>17</v>
      </c>
      <c r="G68" s="164">
        <v>4030</v>
      </c>
      <c r="H68" s="165"/>
      <c r="I68" s="13" t="s">
        <v>155</v>
      </c>
      <c r="J68" s="207">
        <f>G68/B68*0.15</f>
        <v>604.5</v>
      </c>
      <c r="K68" s="208" t="s">
        <v>20</v>
      </c>
      <c r="L68" s="209"/>
      <c r="M68" s="210"/>
    </row>
    <row r="69" ht="27" customHeight="1" spans="1:13">
      <c r="A69" s="12" t="s">
        <v>158</v>
      </c>
      <c r="B69" s="167">
        <v>3</v>
      </c>
      <c r="C69" s="162" t="s">
        <v>15</v>
      </c>
      <c r="D69" s="176" t="s">
        <v>159</v>
      </c>
      <c r="E69" s="163">
        <v>323</v>
      </c>
      <c r="F69" s="163" t="s">
        <v>17</v>
      </c>
      <c r="G69" s="164">
        <v>12630</v>
      </c>
      <c r="H69" s="165" t="s">
        <v>160</v>
      </c>
      <c r="I69" s="13" t="s">
        <v>19</v>
      </c>
      <c r="J69" s="207">
        <f>G69/B69*0.2</f>
        <v>842</v>
      </c>
      <c r="K69" s="208" t="s">
        <v>20</v>
      </c>
      <c r="L69" s="209"/>
      <c r="M69" s="210" t="s">
        <v>161</v>
      </c>
    </row>
    <row r="70" ht="25.5" spans="1:13">
      <c r="A70" s="168"/>
      <c r="B70" s="167">
        <v>1</v>
      </c>
      <c r="C70" s="162" t="s">
        <v>15</v>
      </c>
      <c r="D70" s="176" t="s">
        <v>162</v>
      </c>
      <c r="E70" s="163">
        <v>1015</v>
      </c>
      <c r="F70" s="163" t="s">
        <v>17</v>
      </c>
      <c r="G70" s="164">
        <v>4830</v>
      </c>
      <c r="H70" s="165"/>
      <c r="I70" s="13" t="s">
        <v>19</v>
      </c>
      <c r="J70" s="207">
        <f>G70/B70*0.2</f>
        <v>966</v>
      </c>
      <c r="K70" s="208"/>
      <c r="L70" s="209"/>
      <c r="M70" s="210"/>
    </row>
    <row r="71" ht="27" customHeight="1" spans="1:13">
      <c r="A71" s="168"/>
      <c r="B71" s="167">
        <v>3</v>
      </c>
      <c r="C71" s="169" t="s">
        <v>30</v>
      </c>
      <c r="D71" s="176" t="s">
        <v>163</v>
      </c>
      <c r="E71" s="163">
        <v>300</v>
      </c>
      <c r="F71" s="163" t="s">
        <v>17</v>
      </c>
      <c r="G71" s="164">
        <v>12630</v>
      </c>
      <c r="H71" s="165"/>
      <c r="I71" s="13" t="s">
        <v>19</v>
      </c>
      <c r="J71" s="207">
        <f>G71/B71*0.2</f>
        <v>842</v>
      </c>
      <c r="K71" s="208" t="s">
        <v>20</v>
      </c>
      <c r="L71" s="209"/>
      <c r="M71" s="210"/>
    </row>
    <row r="72" ht="25.5" spans="1:13">
      <c r="A72" s="168"/>
      <c r="B72" s="167">
        <v>1</v>
      </c>
      <c r="C72" s="169" t="s">
        <v>30</v>
      </c>
      <c r="D72" s="176" t="s">
        <v>164</v>
      </c>
      <c r="E72" s="163">
        <v>1014</v>
      </c>
      <c r="F72" s="163" t="s">
        <v>17</v>
      </c>
      <c r="G72" s="164">
        <v>4830</v>
      </c>
      <c r="H72" s="165"/>
      <c r="I72" s="13" t="s">
        <v>19</v>
      </c>
      <c r="J72" s="207">
        <f>G72/B72*0.2</f>
        <v>966</v>
      </c>
      <c r="K72" s="208"/>
      <c r="L72" s="209"/>
      <c r="M72" s="210"/>
    </row>
    <row r="73" ht="48" customHeight="1" spans="1:13">
      <c r="A73" s="222" t="s">
        <v>165</v>
      </c>
      <c r="B73" s="223">
        <v>2.5</v>
      </c>
      <c r="C73" s="224" t="s">
        <v>61</v>
      </c>
      <c r="D73" s="225" t="s">
        <v>166</v>
      </c>
      <c r="E73" s="226">
        <v>938</v>
      </c>
      <c r="F73" s="226" t="s">
        <v>17</v>
      </c>
      <c r="G73" s="227">
        <v>9150</v>
      </c>
      <c r="H73" s="228" t="s">
        <v>154</v>
      </c>
      <c r="I73" s="21" t="s">
        <v>155</v>
      </c>
      <c r="J73" s="267">
        <f>G73/B73*0.15</f>
        <v>549</v>
      </c>
      <c r="K73" s="268" t="s">
        <v>167</v>
      </c>
      <c r="L73" s="269"/>
      <c r="M73" s="270" t="s">
        <v>156</v>
      </c>
    </row>
    <row r="74" ht="39.4" customHeight="1" spans="1:13">
      <c r="A74" s="229"/>
      <c r="B74" s="223">
        <v>1</v>
      </c>
      <c r="C74" s="224" t="s">
        <v>61</v>
      </c>
      <c r="D74" s="225" t="s">
        <v>168</v>
      </c>
      <c r="E74" s="226">
        <v>1230</v>
      </c>
      <c r="F74" s="226" t="s">
        <v>17</v>
      </c>
      <c r="G74" s="227">
        <v>4030</v>
      </c>
      <c r="H74" s="228"/>
      <c r="I74" s="21" t="s">
        <v>155</v>
      </c>
      <c r="J74" s="267">
        <f>G74/B74*0.15</f>
        <v>604.5</v>
      </c>
      <c r="K74" s="268"/>
      <c r="L74" s="269"/>
      <c r="M74" s="270"/>
    </row>
    <row r="75" ht="28.5" spans="1:13">
      <c r="A75" s="156" t="s">
        <v>169</v>
      </c>
      <c r="B75" s="157"/>
      <c r="C75" s="157"/>
      <c r="D75" s="158"/>
      <c r="E75" s="158"/>
      <c r="F75" s="158"/>
      <c r="G75" s="190"/>
      <c r="H75" s="191"/>
      <c r="I75" s="191"/>
      <c r="J75" s="191"/>
      <c r="K75" s="218"/>
      <c r="L75" s="219"/>
      <c r="M75" s="271"/>
    </row>
    <row r="76" ht="39" customHeight="1" spans="1:13">
      <c r="A76" s="12" t="s">
        <v>170</v>
      </c>
      <c r="B76" s="170">
        <v>15</v>
      </c>
      <c r="C76" s="192" t="s">
        <v>61</v>
      </c>
      <c r="D76" s="176" t="s">
        <v>171</v>
      </c>
      <c r="E76" s="163">
        <v>225</v>
      </c>
      <c r="F76" s="163" t="s">
        <v>17</v>
      </c>
      <c r="G76" s="164">
        <v>13320</v>
      </c>
      <c r="H76" s="165" t="s">
        <v>172</v>
      </c>
      <c r="I76" s="13" t="s">
        <v>173</v>
      </c>
      <c r="J76" s="207">
        <f>G76/B76*1.2</f>
        <v>1065.6</v>
      </c>
      <c r="K76" s="208" t="s">
        <v>174</v>
      </c>
      <c r="L76" s="209" t="s">
        <v>175</v>
      </c>
      <c r="M76" s="210" t="s">
        <v>176</v>
      </c>
    </row>
    <row r="77" ht="25.5" spans="1:13">
      <c r="A77" s="168"/>
      <c r="B77" s="170">
        <v>5</v>
      </c>
      <c r="C77" s="192" t="s">
        <v>61</v>
      </c>
      <c r="D77" s="176" t="s">
        <v>177</v>
      </c>
      <c r="E77" s="163">
        <v>621</v>
      </c>
      <c r="F77" s="163" t="s">
        <v>17</v>
      </c>
      <c r="G77" s="164">
        <v>4880</v>
      </c>
      <c r="H77" s="165"/>
      <c r="I77" s="13"/>
      <c r="J77" s="207"/>
      <c r="K77" s="208"/>
      <c r="L77" s="209"/>
      <c r="M77" s="210"/>
    </row>
    <row r="78" ht="36" customHeight="1" spans="1:13">
      <c r="A78" s="12" t="s">
        <v>178</v>
      </c>
      <c r="B78" s="170">
        <v>15</v>
      </c>
      <c r="C78" s="192" t="s">
        <v>61</v>
      </c>
      <c r="D78" s="176" t="s">
        <v>179</v>
      </c>
      <c r="E78" s="163">
        <v>4</v>
      </c>
      <c r="F78" s="163" t="s">
        <v>17</v>
      </c>
      <c r="G78" s="164">
        <v>13320</v>
      </c>
      <c r="H78" s="165" t="s">
        <v>180</v>
      </c>
      <c r="I78" s="13" t="s">
        <v>173</v>
      </c>
      <c r="J78" s="272">
        <f>G78/B78*2</f>
        <v>1776</v>
      </c>
      <c r="K78" s="208" t="s">
        <v>174</v>
      </c>
      <c r="L78" s="209" t="s">
        <v>175</v>
      </c>
      <c r="M78" s="210" t="s">
        <v>181</v>
      </c>
    </row>
    <row r="79" ht="36" customHeight="1" spans="1:13">
      <c r="A79" s="12" t="s">
        <v>182</v>
      </c>
      <c r="B79" s="170">
        <v>15</v>
      </c>
      <c r="C79" s="192" t="s">
        <v>61</v>
      </c>
      <c r="D79" s="176" t="s">
        <v>183</v>
      </c>
      <c r="E79" s="163">
        <v>143</v>
      </c>
      <c r="F79" s="163" t="s">
        <v>17</v>
      </c>
      <c r="G79" s="164">
        <v>13320</v>
      </c>
      <c r="H79" s="165" t="s">
        <v>184</v>
      </c>
      <c r="I79" s="13" t="s">
        <v>185</v>
      </c>
      <c r="J79" s="207">
        <f>G79/B79*0.4</f>
        <v>355.2</v>
      </c>
      <c r="K79" s="208" t="s">
        <v>186</v>
      </c>
      <c r="L79" s="209" t="s">
        <v>175</v>
      </c>
      <c r="M79" s="210" t="s">
        <v>187</v>
      </c>
    </row>
    <row r="80" ht="25.5" spans="1:13">
      <c r="A80" s="168"/>
      <c r="B80" s="170">
        <v>5</v>
      </c>
      <c r="C80" s="192" t="s">
        <v>61</v>
      </c>
      <c r="D80" s="176" t="s">
        <v>188</v>
      </c>
      <c r="E80" s="163">
        <v>747</v>
      </c>
      <c r="F80" s="163" t="s">
        <v>17</v>
      </c>
      <c r="G80" s="164">
        <v>4880</v>
      </c>
      <c r="H80" s="165"/>
      <c r="I80" s="13" t="s">
        <v>189</v>
      </c>
      <c r="J80" s="207">
        <f>G79/B79*0.7</f>
        <v>621.6</v>
      </c>
      <c r="K80" s="208"/>
      <c r="L80" s="209"/>
      <c r="M80" s="210"/>
    </row>
    <row r="81" ht="36" customHeight="1" spans="1:13">
      <c r="A81" s="12" t="s">
        <v>190</v>
      </c>
      <c r="B81" s="230">
        <v>15</v>
      </c>
      <c r="C81" s="171" t="s">
        <v>61</v>
      </c>
      <c r="D81" s="176" t="s">
        <v>191</v>
      </c>
      <c r="E81" s="163">
        <v>647</v>
      </c>
      <c r="F81" s="163" t="s">
        <v>17</v>
      </c>
      <c r="G81" s="164">
        <v>9530</v>
      </c>
      <c r="H81" s="165" t="s">
        <v>192</v>
      </c>
      <c r="I81" s="13" t="s">
        <v>193</v>
      </c>
      <c r="J81" s="207">
        <f>G81/B81*0.8</f>
        <v>508.266666666667</v>
      </c>
      <c r="K81" s="208" t="s">
        <v>186</v>
      </c>
      <c r="L81" s="209" t="s">
        <v>175</v>
      </c>
      <c r="M81" s="210" t="s">
        <v>194</v>
      </c>
    </row>
    <row r="82" ht="27" customHeight="1" spans="1:13">
      <c r="A82" s="168"/>
      <c r="B82" s="230">
        <v>5</v>
      </c>
      <c r="C82" s="171" t="s">
        <v>61</v>
      </c>
      <c r="D82" s="176" t="s">
        <v>195</v>
      </c>
      <c r="E82" s="163">
        <v>521</v>
      </c>
      <c r="F82" s="163" t="s">
        <v>17</v>
      </c>
      <c r="G82" s="164">
        <v>3530</v>
      </c>
      <c r="H82" s="165"/>
      <c r="I82" s="13" t="s">
        <v>173</v>
      </c>
      <c r="J82" s="207">
        <f>G81/B81*1.2</f>
        <v>762.4</v>
      </c>
      <c r="K82" s="208"/>
      <c r="L82" s="209"/>
      <c r="M82" s="210"/>
    </row>
    <row r="83" ht="36" customHeight="1" spans="1:13">
      <c r="A83" s="12" t="s">
        <v>196</v>
      </c>
      <c r="B83" s="230">
        <v>15</v>
      </c>
      <c r="C83" s="171" t="s">
        <v>61</v>
      </c>
      <c r="D83" s="231" t="s">
        <v>197</v>
      </c>
      <c r="E83" s="232">
        <v>1041</v>
      </c>
      <c r="F83" s="232" t="s">
        <v>17</v>
      </c>
      <c r="G83" s="164">
        <v>9530</v>
      </c>
      <c r="H83" s="228" t="s">
        <v>198</v>
      </c>
      <c r="I83" s="21" t="s">
        <v>193</v>
      </c>
      <c r="J83" s="267">
        <f>G83/B83*0.55</f>
        <v>349.433333333333</v>
      </c>
      <c r="K83" s="268" t="s">
        <v>186</v>
      </c>
      <c r="L83" s="269" t="s">
        <v>175</v>
      </c>
      <c r="M83" s="270" t="s">
        <v>199</v>
      </c>
    </row>
    <row r="84" ht="36" spans="1:13">
      <c r="A84" s="233"/>
      <c r="B84" s="230">
        <v>5</v>
      </c>
      <c r="C84" s="171" t="s">
        <v>61</v>
      </c>
      <c r="D84" s="231" t="s">
        <v>200</v>
      </c>
      <c r="E84" s="232">
        <v>1042</v>
      </c>
      <c r="F84" s="232" t="s">
        <v>17</v>
      </c>
      <c r="G84" s="164">
        <v>3530</v>
      </c>
      <c r="H84" s="228"/>
      <c r="I84" s="21" t="s">
        <v>173</v>
      </c>
      <c r="J84" s="267">
        <f>G83/B83*0.8</f>
        <v>508.266666666667</v>
      </c>
      <c r="K84" s="268"/>
      <c r="L84" s="269" t="s">
        <v>201</v>
      </c>
      <c r="M84" s="270"/>
    </row>
    <row r="85" ht="36" customHeight="1" spans="1:13">
      <c r="A85" s="12" t="s">
        <v>202</v>
      </c>
      <c r="B85" s="167">
        <v>15</v>
      </c>
      <c r="C85" s="169" t="s">
        <v>61</v>
      </c>
      <c r="D85" s="176" t="s">
        <v>203</v>
      </c>
      <c r="E85" s="163">
        <v>144</v>
      </c>
      <c r="F85" s="163" t="s">
        <v>17</v>
      </c>
      <c r="G85" s="164">
        <v>12510</v>
      </c>
      <c r="H85" s="165" t="s">
        <v>204</v>
      </c>
      <c r="I85" s="13" t="s">
        <v>189</v>
      </c>
      <c r="J85" s="207">
        <f>G85/B85*0.6</f>
        <v>500.4</v>
      </c>
      <c r="K85" s="208" t="s">
        <v>186</v>
      </c>
      <c r="L85" s="209" t="s">
        <v>175</v>
      </c>
      <c r="M85" s="210" t="s">
        <v>205</v>
      </c>
    </row>
    <row r="86" ht="36" customHeight="1" spans="1:13">
      <c r="A86" s="168"/>
      <c r="B86" s="167">
        <v>5</v>
      </c>
      <c r="C86" s="169" t="s">
        <v>61</v>
      </c>
      <c r="D86" s="176" t="s">
        <v>206</v>
      </c>
      <c r="E86" s="163">
        <v>986</v>
      </c>
      <c r="F86" s="163" t="s">
        <v>17</v>
      </c>
      <c r="G86" s="164">
        <v>4800</v>
      </c>
      <c r="H86" s="165"/>
      <c r="I86" s="13"/>
      <c r="J86" s="207"/>
      <c r="K86" s="208"/>
      <c r="L86" s="209"/>
      <c r="M86" s="210"/>
    </row>
    <row r="87" ht="60" customHeight="1" spans="1:13">
      <c r="A87" s="12" t="s">
        <v>207</v>
      </c>
      <c r="B87" s="167">
        <v>15</v>
      </c>
      <c r="C87" s="169" t="s">
        <v>61</v>
      </c>
      <c r="D87" s="176" t="s">
        <v>208</v>
      </c>
      <c r="E87" s="163">
        <v>238</v>
      </c>
      <c r="F87" s="163" t="s">
        <v>17</v>
      </c>
      <c r="G87" s="164">
        <v>11800</v>
      </c>
      <c r="H87" s="165" t="s">
        <v>209</v>
      </c>
      <c r="I87" s="13" t="s">
        <v>210</v>
      </c>
      <c r="J87" s="207">
        <f>G87/B87*1.5</f>
        <v>1180</v>
      </c>
      <c r="K87" s="208" t="s">
        <v>186</v>
      </c>
      <c r="L87" s="209" t="s">
        <v>175</v>
      </c>
      <c r="M87" s="210" t="s">
        <v>211</v>
      </c>
    </row>
    <row r="88" ht="84" spans="1:13">
      <c r="A88" s="12" t="s">
        <v>212</v>
      </c>
      <c r="B88" s="167">
        <v>15</v>
      </c>
      <c r="C88" s="169" t="s">
        <v>61</v>
      </c>
      <c r="D88" s="176" t="s">
        <v>213</v>
      </c>
      <c r="E88" s="163">
        <v>487</v>
      </c>
      <c r="F88" s="163" t="s">
        <v>17</v>
      </c>
      <c r="G88" s="164">
        <v>12310</v>
      </c>
      <c r="H88" s="165" t="s">
        <v>214</v>
      </c>
      <c r="I88" s="13" t="s">
        <v>215</v>
      </c>
      <c r="J88" s="272">
        <f>G88/B88*3</f>
        <v>2462</v>
      </c>
      <c r="K88" s="208" t="s">
        <v>174</v>
      </c>
      <c r="L88" s="209" t="s">
        <v>175</v>
      </c>
      <c r="M88" s="210" t="s">
        <v>216</v>
      </c>
    </row>
    <row r="89" ht="39" customHeight="1" spans="1:13">
      <c r="A89" s="12" t="s">
        <v>217</v>
      </c>
      <c r="B89" s="167">
        <v>15</v>
      </c>
      <c r="C89" s="169" t="s">
        <v>61</v>
      </c>
      <c r="D89" s="176" t="s">
        <v>218</v>
      </c>
      <c r="E89" s="163">
        <v>10</v>
      </c>
      <c r="F89" s="163" t="s">
        <v>17</v>
      </c>
      <c r="G89" s="164">
        <v>10680</v>
      </c>
      <c r="H89" s="234" t="s">
        <v>219</v>
      </c>
      <c r="I89" s="273" t="s">
        <v>220</v>
      </c>
      <c r="J89" s="274">
        <f>G89/B89*0.8</f>
        <v>569.6</v>
      </c>
      <c r="K89" s="275" t="s">
        <v>186</v>
      </c>
      <c r="L89" s="276" t="s">
        <v>175</v>
      </c>
      <c r="M89" s="277" t="s">
        <v>221</v>
      </c>
    </row>
    <row r="90" ht="25.5" spans="1:13">
      <c r="A90" s="168"/>
      <c r="B90" s="167">
        <v>5</v>
      </c>
      <c r="C90" s="169" t="s">
        <v>61</v>
      </c>
      <c r="D90" s="176" t="s">
        <v>222</v>
      </c>
      <c r="E90" s="163">
        <v>415</v>
      </c>
      <c r="F90" s="163" t="s">
        <v>17</v>
      </c>
      <c r="G90" s="164">
        <v>3890</v>
      </c>
      <c r="H90" s="235"/>
      <c r="I90" s="278"/>
      <c r="J90" s="279"/>
      <c r="K90" s="280"/>
      <c r="L90" s="281"/>
      <c r="M90" s="282"/>
    </row>
    <row r="91" ht="89.25" spans="1:13">
      <c r="A91" s="236" t="s">
        <v>223</v>
      </c>
      <c r="B91" s="237">
        <v>15</v>
      </c>
      <c r="C91" s="238" t="s">
        <v>61</v>
      </c>
      <c r="D91" s="239" t="s">
        <v>224</v>
      </c>
      <c r="E91" s="240">
        <v>489</v>
      </c>
      <c r="F91" s="240" t="s">
        <v>17</v>
      </c>
      <c r="G91" s="241">
        <v>7350</v>
      </c>
      <c r="H91" s="242" t="s">
        <v>219</v>
      </c>
      <c r="I91" s="283" t="s">
        <v>220</v>
      </c>
      <c r="J91" s="284">
        <f>G91/B91*0.8</f>
        <v>392</v>
      </c>
      <c r="K91" s="285" t="s">
        <v>186</v>
      </c>
      <c r="L91" s="286" t="s">
        <v>175</v>
      </c>
      <c r="M91" s="287" t="s">
        <v>225</v>
      </c>
    </row>
    <row r="92" s="136" customFormat="1" ht="28.5" spans="1:13">
      <c r="A92" s="243"/>
      <c r="B92" s="237"/>
      <c r="C92" s="238"/>
      <c r="D92" s="239" t="s">
        <v>226</v>
      </c>
      <c r="E92" s="240">
        <v>490</v>
      </c>
      <c r="F92" s="240" t="s">
        <v>17</v>
      </c>
      <c r="G92" s="241">
        <v>500</v>
      </c>
      <c r="H92" s="242"/>
      <c r="I92" s="283"/>
      <c r="J92" s="284"/>
      <c r="K92" s="285"/>
      <c r="L92" s="288"/>
      <c r="M92" s="289"/>
    </row>
    <row r="93" ht="39" customHeight="1" spans="1:13">
      <c r="A93" s="244" t="s">
        <v>227</v>
      </c>
      <c r="B93" s="245">
        <v>15</v>
      </c>
      <c r="C93" s="246" t="s">
        <v>61</v>
      </c>
      <c r="D93" s="247" t="s">
        <v>228</v>
      </c>
      <c r="E93" s="248">
        <v>979</v>
      </c>
      <c r="F93" s="248" t="s">
        <v>17</v>
      </c>
      <c r="G93" s="249">
        <v>13320</v>
      </c>
      <c r="H93" s="165" t="s">
        <v>229</v>
      </c>
      <c r="I93" s="13" t="s">
        <v>173</v>
      </c>
      <c r="J93" s="207">
        <f>G93/B93*1.5</f>
        <v>1332</v>
      </c>
      <c r="K93" s="208" t="s">
        <v>174</v>
      </c>
      <c r="L93" s="209" t="s">
        <v>175</v>
      </c>
      <c r="M93" s="210" t="s">
        <v>230</v>
      </c>
    </row>
    <row r="94" ht="30.4" customHeight="1" spans="1:13">
      <c r="A94" s="250"/>
      <c r="B94" s="245">
        <v>5</v>
      </c>
      <c r="C94" s="246" t="s">
        <v>61</v>
      </c>
      <c r="D94" s="247" t="s">
        <v>231</v>
      </c>
      <c r="E94" s="248">
        <v>985</v>
      </c>
      <c r="F94" s="248" t="s">
        <v>17</v>
      </c>
      <c r="G94" s="249">
        <v>4880</v>
      </c>
      <c r="H94" s="165"/>
      <c r="I94" s="13"/>
      <c r="J94" s="207"/>
      <c r="K94" s="208"/>
      <c r="L94" s="209"/>
      <c r="M94" s="210"/>
    </row>
    <row r="95" ht="28.5" spans="1:13">
      <c r="A95" s="156" t="s">
        <v>232</v>
      </c>
      <c r="B95" s="157"/>
      <c r="C95" s="157"/>
      <c r="D95" s="158"/>
      <c r="E95" s="158"/>
      <c r="F95" s="158"/>
      <c r="G95" s="190"/>
      <c r="H95" s="191"/>
      <c r="I95" s="191"/>
      <c r="J95" s="191"/>
      <c r="K95" s="218"/>
      <c r="L95" s="219"/>
      <c r="M95" s="271"/>
    </row>
    <row r="96" ht="36" customHeight="1" spans="1:13">
      <c r="A96" s="12" t="s">
        <v>233</v>
      </c>
      <c r="B96" s="170">
        <v>9</v>
      </c>
      <c r="C96" s="192" t="s">
        <v>61</v>
      </c>
      <c r="D96" s="176" t="s">
        <v>234</v>
      </c>
      <c r="E96" s="163">
        <v>968</v>
      </c>
      <c r="F96" s="163" t="s">
        <v>17</v>
      </c>
      <c r="G96" s="164">
        <v>8330</v>
      </c>
      <c r="H96" s="165" t="s">
        <v>235</v>
      </c>
      <c r="I96" s="13" t="s">
        <v>185</v>
      </c>
      <c r="J96" s="272">
        <f>G96/B96*1</f>
        <v>925.555555555556</v>
      </c>
      <c r="K96" s="208" t="s">
        <v>236</v>
      </c>
      <c r="L96" s="209" t="s">
        <v>175</v>
      </c>
      <c r="M96" s="210" t="s">
        <v>237</v>
      </c>
    </row>
    <row r="97" ht="15" spans="1:13">
      <c r="A97" s="168"/>
      <c r="B97" s="170">
        <v>1</v>
      </c>
      <c r="C97" s="192" t="s">
        <v>61</v>
      </c>
      <c r="D97" s="176" t="s">
        <v>238</v>
      </c>
      <c r="E97" s="163">
        <v>969</v>
      </c>
      <c r="F97" s="163" t="s">
        <v>17</v>
      </c>
      <c r="G97" s="164">
        <v>1110</v>
      </c>
      <c r="H97" s="165"/>
      <c r="I97" s="13"/>
      <c r="J97" s="272"/>
      <c r="K97" s="208"/>
      <c r="L97" s="209"/>
      <c r="M97" s="210"/>
    </row>
    <row r="98" ht="36" customHeight="1" spans="1:13">
      <c r="A98" s="12" t="s">
        <v>239</v>
      </c>
      <c r="B98" s="170">
        <v>9</v>
      </c>
      <c r="C98" s="192" t="s">
        <v>61</v>
      </c>
      <c r="D98" s="176" t="s">
        <v>240</v>
      </c>
      <c r="E98" s="163">
        <v>429</v>
      </c>
      <c r="F98" s="163" t="s">
        <v>17</v>
      </c>
      <c r="G98" s="164">
        <v>8330</v>
      </c>
      <c r="H98" s="165" t="s">
        <v>235</v>
      </c>
      <c r="I98" s="13" t="s">
        <v>185</v>
      </c>
      <c r="J98" s="272">
        <f>G98/B98*1</f>
        <v>925.555555555556</v>
      </c>
      <c r="K98" s="208" t="s">
        <v>236</v>
      </c>
      <c r="L98" s="209" t="s">
        <v>175</v>
      </c>
      <c r="M98" s="210" t="s">
        <v>237</v>
      </c>
    </row>
    <row r="99" ht="15" spans="1:13">
      <c r="A99" s="168"/>
      <c r="B99" s="170">
        <v>1</v>
      </c>
      <c r="C99" s="192" t="s">
        <v>61</v>
      </c>
      <c r="D99" s="176" t="s">
        <v>241</v>
      </c>
      <c r="E99" s="163">
        <v>1355</v>
      </c>
      <c r="F99" s="163" t="s">
        <v>17</v>
      </c>
      <c r="G99" s="164">
        <v>1110</v>
      </c>
      <c r="H99" s="165"/>
      <c r="I99" s="13"/>
      <c r="J99" s="272"/>
      <c r="K99" s="208"/>
      <c r="L99" s="209"/>
      <c r="M99" s="210"/>
    </row>
    <row r="100" ht="36" customHeight="1" spans="1:13">
      <c r="A100" s="12" t="s">
        <v>242</v>
      </c>
      <c r="B100" s="170">
        <v>9</v>
      </c>
      <c r="C100" s="192" t="s">
        <v>61</v>
      </c>
      <c r="D100" s="176" t="s">
        <v>243</v>
      </c>
      <c r="E100" s="163">
        <v>625</v>
      </c>
      <c r="F100" s="163" t="s">
        <v>17</v>
      </c>
      <c r="G100" s="164">
        <v>8330</v>
      </c>
      <c r="H100" s="165" t="s">
        <v>244</v>
      </c>
      <c r="I100" s="13" t="s">
        <v>185</v>
      </c>
      <c r="J100" s="272">
        <f>G100/B100*0.7</f>
        <v>647.888888888889</v>
      </c>
      <c r="K100" s="208" t="s">
        <v>236</v>
      </c>
      <c r="L100" s="209" t="s">
        <v>175</v>
      </c>
      <c r="M100" s="210" t="s">
        <v>237</v>
      </c>
    </row>
    <row r="101" ht="15" spans="1:13">
      <c r="A101" s="168"/>
      <c r="B101" s="170">
        <v>1</v>
      </c>
      <c r="C101" s="192" t="s">
        <v>61</v>
      </c>
      <c r="D101" s="176" t="s">
        <v>245</v>
      </c>
      <c r="E101" s="163">
        <v>1354</v>
      </c>
      <c r="F101" s="163" t="s">
        <v>17</v>
      </c>
      <c r="G101" s="164">
        <v>1110</v>
      </c>
      <c r="H101" s="165"/>
      <c r="I101" s="13"/>
      <c r="J101" s="272"/>
      <c r="K101" s="208"/>
      <c r="L101" s="209"/>
      <c r="M101" s="210"/>
    </row>
    <row r="102" s="136" customFormat="1" ht="63" customHeight="1" spans="1:13">
      <c r="A102" s="8" t="s">
        <v>246</v>
      </c>
      <c r="B102" s="251" t="s">
        <v>247</v>
      </c>
      <c r="C102" s="252"/>
      <c r="D102" s="175"/>
      <c r="E102" s="163"/>
      <c r="F102" s="163" t="s">
        <v>17</v>
      </c>
      <c r="G102" s="164">
        <v>0</v>
      </c>
      <c r="H102" s="165"/>
      <c r="I102" s="13"/>
      <c r="J102" s="207"/>
      <c r="K102" s="208"/>
      <c r="L102" s="209"/>
      <c r="M102" s="210" t="s">
        <v>248</v>
      </c>
    </row>
    <row r="103" ht="41.65" customHeight="1" spans="1:13">
      <c r="A103" s="156" t="s">
        <v>249</v>
      </c>
      <c r="B103" s="157"/>
      <c r="C103" s="157"/>
      <c r="D103" s="158"/>
      <c r="E103" s="158"/>
      <c r="F103" s="158"/>
      <c r="G103" s="190"/>
      <c r="H103" s="191"/>
      <c r="I103" s="191"/>
      <c r="J103" s="191"/>
      <c r="K103" s="218"/>
      <c r="L103" s="219"/>
      <c r="M103" s="271"/>
    </row>
    <row r="104" ht="63" customHeight="1" spans="1:13">
      <c r="A104" s="253" t="s">
        <v>250</v>
      </c>
      <c r="B104" s="254">
        <v>15</v>
      </c>
      <c r="C104" s="255" t="s">
        <v>61</v>
      </c>
      <c r="D104" s="256" t="s">
        <v>251</v>
      </c>
      <c r="E104" s="257">
        <v>1184</v>
      </c>
      <c r="F104" s="257" t="s">
        <v>17</v>
      </c>
      <c r="G104" s="258">
        <v>8330</v>
      </c>
      <c r="H104" s="242" t="s">
        <v>209</v>
      </c>
      <c r="I104" s="283" t="s">
        <v>210</v>
      </c>
      <c r="J104" s="284">
        <f>G104/B104*1.5</f>
        <v>833</v>
      </c>
      <c r="K104" s="285" t="s">
        <v>186</v>
      </c>
      <c r="L104" s="286" t="s">
        <v>252</v>
      </c>
      <c r="M104" s="287" t="s">
        <v>253</v>
      </c>
    </row>
    <row r="105" ht="69" customHeight="1" spans="1:13">
      <c r="A105" s="253" t="s">
        <v>254</v>
      </c>
      <c r="B105" s="254">
        <v>15</v>
      </c>
      <c r="C105" s="255" t="s">
        <v>61</v>
      </c>
      <c r="D105" s="256" t="s">
        <v>255</v>
      </c>
      <c r="E105" s="257">
        <v>1385</v>
      </c>
      <c r="F105" s="257" t="s">
        <v>17</v>
      </c>
      <c r="G105" s="258">
        <v>11570</v>
      </c>
      <c r="H105" s="242" t="s">
        <v>209</v>
      </c>
      <c r="I105" s="283" t="s">
        <v>210</v>
      </c>
      <c r="J105" s="284">
        <f>G105/B105*1.5</f>
        <v>1157</v>
      </c>
      <c r="K105" s="285" t="s">
        <v>186</v>
      </c>
      <c r="L105" s="286"/>
      <c r="M105" s="287" t="s">
        <v>256</v>
      </c>
    </row>
    <row r="106" ht="63" spans="1:13">
      <c r="A106" s="253" t="s">
        <v>257</v>
      </c>
      <c r="B106" s="254">
        <v>15</v>
      </c>
      <c r="C106" s="255" t="s">
        <v>61</v>
      </c>
      <c r="D106" s="256" t="s">
        <v>258</v>
      </c>
      <c r="E106" s="257">
        <v>527</v>
      </c>
      <c r="F106" s="257" t="s">
        <v>17</v>
      </c>
      <c r="G106" s="258">
        <v>7600</v>
      </c>
      <c r="H106" s="242" t="s">
        <v>259</v>
      </c>
      <c r="I106" s="283" t="s">
        <v>173</v>
      </c>
      <c r="J106" s="284">
        <f>G106/B106*1.2</f>
        <v>608</v>
      </c>
      <c r="K106" s="285" t="s">
        <v>186</v>
      </c>
      <c r="L106" s="286" t="s">
        <v>260</v>
      </c>
      <c r="M106" s="287" t="s">
        <v>261</v>
      </c>
    </row>
    <row r="107" ht="63" spans="1:13">
      <c r="A107" s="253" t="s">
        <v>262</v>
      </c>
      <c r="B107" s="254">
        <v>15</v>
      </c>
      <c r="C107" s="255" t="s">
        <v>61</v>
      </c>
      <c r="D107" s="256" t="s">
        <v>263</v>
      </c>
      <c r="E107" s="257">
        <v>523</v>
      </c>
      <c r="F107" s="257" t="s">
        <v>17</v>
      </c>
      <c r="G107" s="258">
        <v>7600</v>
      </c>
      <c r="H107" s="242" t="s">
        <v>264</v>
      </c>
      <c r="I107" s="283" t="s">
        <v>173</v>
      </c>
      <c r="J107" s="284">
        <f>G107/B107*2</f>
        <v>1013.33333333333</v>
      </c>
      <c r="K107" s="290"/>
      <c r="L107" s="286" t="s">
        <v>260</v>
      </c>
      <c r="M107" s="287"/>
    </row>
    <row r="108" ht="89.25" spans="1:13">
      <c r="A108" s="253" t="s">
        <v>265</v>
      </c>
      <c r="B108" s="259">
        <v>15</v>
      </c>
      <c r="C108" s="260" t="s">
        <v>61</v>
      </c>
      <c r="D108" s="256" t="s">
        <v>266</v>
      </c>
      <c r="E108" s="257">
        <v>284</v>
      </c>
      <c r="F108" s="257" t="s">
        <v>17</v>
      </c>
      <c r="G108" s="258">
        <v>7600</v>
      </c>
      <c r="H108" s="242" t="s">
        <v>267</v>
      </c>
      <c r="I108" s="283" t="s">
        <v>268</v>
      </c>
      <c r="J108" s="284">
        <f>G108/B108*1.8</f>
        <v>912</v>
      </c>
      <c r="K108" s="285" t="s">
        <v>174</v>
      </c>
      <c r="L108" s="286" t="s">
        <v>260</v>
      </c>
      <c r="M108" s="287" t="s">
        <v>269</v>
      </c>
    </row>
    <row r="109" ht="27" customHeight="1" spans="1:13">
      <c r="A109" s="156" t="s">
        <v>270</v>
      </c>
      <c r="B109" s="157"/>
      <c r="C109" s="157"/>
      <c r="D109" s="158"/>
      <c r="E109" s="158"/>
      <c r="F109" s="158"/>
      <c r="G109" s="190"/>
      <c r="H109" s="191"/>
      <c r="I109" s="24"/>
      <c r="J109" s="24"/>
      <c r="K109" s="218"/>
      <c r="L109" s="219"/>
      <c r="M109" s="214"/>
    </row>
    <row r="110" ht="33" customHeight="1" spans="1:13">
      <c r="A110" s="12" t="s">
        <v>271</v>
      </c>
      <c r="B110" s="161">
        <v>15</v>
      </c>
      <c r="C110" s="162" t="s">
        <v>61</v>
      </c>
      <c r="D110" s="176" t="s">
        <v>272</v>
      </c>
      <c r="E110" s="163">
        <v>1321</v>
      </c>
      <c r="F110" s="163" t="s">
        <v>17</v>
      </c>
      <c r="G110" s="164">
        <v>18370</v>
      </c>
      <c r="H110" s="165"/>
      <c r="I110" s="13" t="s">
        <v>185</v>
      </c>
      <c r="J110" s="207">
        <f>G110/B110*0.55</f>
        <v>673.566666666667</v>
      </c>
      <c r="K110" s="208" t="s">
        <v>273</v>
      </c>
      <c r="L110" s="209" t="s">
        <v>274</v>
      </c>
      <c r="M110" s="291" t="s">
        <v>275</v>
      </c>
    </row>
    <row r="111" ht="12" customHeight="1" spans="1:13">
      <c r="A111" s="168"/>
      <c r="B111" s="167">
        <v>5</v>
      </c>
      <c r="C111" s="169" t="s">
        <v>61</v>
      </c>
      <c r="D111" s="176" t="s">
        <v>276</v>
      </c>
      <c r="E111" s="163">
        <v>1324</v>
      </c>
      <c r="F111" s="163" t="s">
        <v>17</v>
      </c>
      <c r="G111" s="164">
        <v>7050</v>
      </c>
      <c r="H111" s="165"/>
      <c r="I111" s="13"/>
      <c r="J111" s="207"/>
      <c r="K111" s="208"/>
      <c r="L111" s="209"/>
      <c r="M111" s="291"/>
    </row>
    <row r="112" ht="33" customHeight="1" spans="1:13">
      <c r="A112" s="12" t="s">
        <v>277</v>
      </c>
      <c r="B112" s="161">
        <v>15</v>
      </c>
      <c r="C112" s="162" t="s">
        <v>61</v>
      </c>
      <c r="D112" s="176" t="s">
        <v>278</v>
      </c>
      <c r="E112" s="163">
        <v>1322</v>
      </c>
      <c r="F112" s="163" t="s">
        <v>17</v>
      </c>
      <c r="G112" s="164">
        <v>18370</v>
      </c>
      <c r="H112" s="165"/>
      <c r="I112" s="13" t="s">
        <v>185</v>
      </c>
      <c r="J112" s="207">
        <f>G112/B112*1</f>
        <v>1224.66666666667</v>
      </c>
      <c r="K112" s="208" t="s">
        <v>273</v>
      </c>
      <c r="L112" s="209" t="s">
        <v>274</v>
      </c>
      <c r="M112" s="291" t="s">
        <v>279</v>
      </c>
    </row>
    <row r="113" ht="15" spans="1:13">
      <c r="A113" s="168"/>
      <c r="B113" s="167">
        <v>5</v>
      </c>
      <c r="C113" s="169" t="s">
        <v>61</v>
      </c>
      <c r="D113" s="176" t="s">
        <v>280</v>
      </c>
      <c r="E113" s="163">
        <v>1323</v>
      </c>
      <c r="F113" s="163" t="s">
        <v>17</v>
      </c>
      <c r="G113" s="164">
        <v>7050</v>
      </c>
      <c r="H113" s="165"/>
      <c r="I113" s="13"/>
      <c r="J113" s="207"/>
      <c r="K113" s="208"/>
      <c r="L113" s="209"/>
      <c r="M113" s="291"/>
    </row>
    <row r="114" ht="33" customHeight="1" spans="1:13">
      <c r="A114" s="12" t="s">
        <v>281</v>
      </c>
      <c r="B114" s="161">
        <v>15</v>
      </c>
      <c r="C114" s="162" t="s">
        <v>61</v>
      </c>
      <c r="D114" s="176" t="s">
        <v>282</v>
      </c>
      <c r="E114" s="163" t="s">
        <v>283</v>
      </c>
      <c r="F114" s="163" t="s">
        <v>17</v>
      </c>
      <c r="G114" s="164">
        <v>25120</v>
      </c>
      <c r="H114" s="165"/>
      <c r="I114" s="13" t="s">
        <v>185</v>
      </c>
      <c r="J114" s="207">
        <f>G114/B114*0.3</f>
        <v>502.4</v>
      </c>
      <c r="K114" s="208"/>
      <c r="L114" s="209" t="s">
        <v>274</v>
      </c>
      <c r="M114" s="291" t="s">
        <v>284</v>
      </c>
    </row>
    <row r="115" ht="15" spans="1:13">
      <c r="A115" s="168"/>
      <c r="B115" s="167">
        <v>5</v>
      </c>
      <c r="C115" s="169" t="s">
        <v>61</v>
      </c>
      <c r="D115" s="176" t="s">
        <v>285</v>
      </c>
      <c r="E115" s="163" t="s">
        <v>286</v>
      </c>
      <c r="F115" s="163" t="s">
        <v>17</v>
      </c>
      <c r="G115" s="164">
        <v>9630</v>
      </c>
      <c r="H115" s="165"/>
      <c r="I115" s="13"/>
      <c r="J115" s="207"/>
      <c r="K115" s="208"/>
      <c r="L115" s="209"/>
      <c r="M115" s="291"/>
    </row>
    <row r="116" ht="33" customHeight="1" spans="1:13">
      <c r="A116" s="12" t="s">
        <v>287</v>
      </c>
      <c r="B116" s="161">
        <v>15</v>
      </c>
      <c r="C116" s="162" t="s">
        <v>61</v>
      </c>
      <c r="D116" s="176" t="s">
        <v>288</v>
      </c>
      <c r="E116" s="163">
        <v>1320</v>
      </c>
      <c r="F116" s="163" t="s">
        <v>17</v>
      </c>
      <c r="G116" s="164">
        <v>20200</v>
      </c>
      <c r="H116" s="165"/>
      <c r="I116" s="13" t="s">
        <v>185</v>
      </c>
      <c r="J116" s="207">
        <f>G116/B116*0.3</f>
        <v>404</v>
      </c>
      <c r="K116" s="208"/>
      <c r="L116" s="209" t="s">
        <v>274</v>
      </c>
      <c r="M116" s="291" t="s">
        <v>284</v>
      </c>
    </row>
    <row r="117" ht="15" spans="1:13">
      <c r="A117" s="168"/>
      <c r="B117" s="167">
        <v>5</v>
      </c>
      <c r="C117" s="169" t="s">
        <v>61</v>
      </c>
      <c r="D117" s="176" t="s">
        <v>289</v>
      </c>
      <c r="E117" s="163">
        <v>1325</v>
      </c>
      <c r="F117" s="163" t="s">
        <v>17</v>
      </c>
      <c r="G117" s="164">
        <v>7760</v>
      </c>
      <c r="H117" s="165"/>
      <c r="I117" s="13"/>
      <c r="J117" s="207"/>
      <c r="K117" s="208"/>
      <c r="L117" s="209"/>
      <c r="M117" s="291"/>
    </row>
    <row r="118" ht="33" customHeight="1" spans="1:13">
      <c r="A118" s="12" t="s">
        <v>290</v>
      </c>
      <c r="B118" s="161">
        <v>8</v>
      </c>
      <c r="C118" s="162" t="s">
        <v>61</v>
      </c>
      <c r="D118" s="176" t="s">
        <v>291</v>
      </c>
      <c r="E118" s="163">
        <v>530</v>
      </c>
      <c r="F118" s="163" t="s">
        <v>17</v>
      </c>
      <c r="G118" s="164">
        <v>8620</v>
      </c>
      <c r="H118" s="165" t="s">
        <v>292</v>
      </c>
      <c r="I118" s="13" t="s">
        <v>185</v>
      </c>
      <c r="J118" s="207">
        <f>G118/B118*0.6</f>
        <v>646.5</v>
      </c>
      <c r="K118" s="208" t="s">
        <v>273</v>
      </c>
      <c r="L118" s="209" t="s">
        <v>293</v>
      </c>
      <c r="M118" s="291" t="s">
        <v>294</v>
      </c>
    </row>
    <row r="119" ht="25.5" spans="1:13">
      <c r="A119" s="168"/>
      <c r="B119" s="167">
        <v>2</v>
      </c>
      <c r="C119" s="169" t="s">
        <v>61</v>
      </c>
      <c r="D119" s="176" t="s">
        <v>295</v>
      </c>
      <c r="E119" s="163">
        <v>531</v>
      </c>
      <c r="F119" s="163" t="s">
        <v>17</v>
      </c>
      <c r="G119" s="164">
        <v>2520</v>
      </c>
      <c r="H119" s="165"/>
      <c r="I119" s="13"/>
      <c r="J119" s="207"/>
      <c r="K119" s="208"/>
      <c r="L119" s="209"/>
      <c r="M119" s="291"/>
    </row>
    <row r="120" ht="33" customHeight="1" spans="1:13">
      <c r="A120" s="12" t="s">
        <v>296</v>
      </c>
      <c r="B120" s="167">
        <v>5.5</v>
      </c>
      <c r="C120" s="169" t="s">
        <v>61</v>
      </c>
      <c r="D120" s="176" t="s">
        <v>297</v>
      </c>
      <c r="E120" s="163">
        <v>537</v>
      </c>
      <c r="F120" s="163" t="s">
        <v>17</v>
      </c>
      <c r="G120" s="164">
        <v>5880</v>
      </c>
      <c r="H120" s="165" t="s">
        <v>298</v>
      </c>
      <c r="I120" s="13" t="s">
        <v>185</v>
      </c>
      <c r="J120" s="207">
        <f>G120/B120*0.4</f>
        <v>427.636363636364</v>
      </c>
      <c r="K120" s="208" t="s">
        <v>273</v>
      </c>
      <c r="L120" s="209" t="s">
        <v>293</v>
      </c>
      <c r="M120" s="291" t="s">
        <v>299</v>
      </c>
    </row>
    <row r="121" ht="25.5" spans="1:13">
      <c r="A121" s="168"/>
      <c r="B121" s="261">
        <v>1.35</v>
      </c>
      <c r="C121" s="169" t="s">
        <v>61</v>
      </c>
      <c r="D121" s="176" t="s">
        <v>300</v>
      </c>
      <c r="E121" s="163">
        <v>538</v>
      </c>
      <c r="F121" s="163" t="s">
        <v>17</v>
      </c>
      <c r="G121" s="164">
        <v>1680</v>
      </c>
      <c r="H121" s="165"/>
      <c r="I121" s="13"/>
      <c r="J121" s="207"/>
      <c r="K121" s="208"/>
      <c r="L121" s="209"/>
      <c r="M121" s="291"/>
    </row>
    <row r="122" ht="36" customHeight="1" spans="1:13">
      <c r="A122" s="12" t="s">
        <v>301</v>
      </c>
      <c r="B122" s="167">
        <v>9</v>
      </c>
      <c r="C122" s="169" t="s">
        <v>61</v>
      </c>
      <c r="D122" s="176" t="s">
        <v>302</v>
      </c>
      <c r="E122" s="163">
        <v>532</v>
      </c>
      <c r="F122" s="163" t="s">
        <v>17</v>
      </c>
      <c r="G122" s="164">
        <v>7950</v>
      </c>
      <c r="H122" s="165" t="s">
        <v>303</v>
      </c>
      <c r="I122" s="13" t="s">
        <v>185</v>
      </c>
      <c r="J122" s="207">
        <f>G122/B122*0.9</f>
        <v>795</v>
      </c>
      <c r="K122" s="208" t="s">
        <v>273</v>
      </c>
      <c r="L122" s="209" t="s">
        <v>293</v>
      </c>
      <c r="M122" s="291" t="s">
        <v>304</v>
      </c>
    </row>
    <row r="123" ht="25.5" spans="1:13">
      <c r="A123" s="168"/>
      <c r="B123" s="167">
        <v>3</v>
      </c>
      <c r="C123" s="169" t="s">
        <v>61</v>
      </c>
      <c r="D123" s="176" t="s">
        <v>305</v>
      </c>
      <c r="E123" s="163">
        <v>1116</v>
      </c>
      <c r="F123" s="163" t="s">
        <v>17</v>
      </c>
      <c r="G123" s="164">
        <v>3170</v>
      </c>
      <c r="H123" s="165"/>
      <c r="I123" s="13"/>
      <c r="J123" s="207"/>
      <c r="K123" s="208"/>
      <c r="L123" s="209"/>
      <c r="M123" s="291"/>
    </row>
    <row r="124" ht="21" customHeight="1" spans="1:13">
      <c r="A124" s="262" t="s">
        <v>306</v>
      </c>
      <c r="B124" s="263">
        <v>2</v>
      </c>
      <c r="C124" s="169" t="s">
        <v>61</v>
      </c>
      <c r="D124" s="176" t="s">
        <v>307</v>
      </c>
      <c r="E124" s="163" t="s">
        <v>308</v>
      </c>
      <c r="F124" s="163" t="s">
        <v>17</v>
      </c>
      <c r="G124" s="164">
        <v>3510</v>
      </c>
      <c r="H124" s="165"/>
      <c r="I124" s="13"/>
      <c r="J124" s="207"/>
      <c r="K124" s="208"/>
      <c r="L124" s="209"/>
      <c r="M124" s="292" t="s">
        <v>309</v>
      </c>
    </row>
    <row r="125" ht="25.5" spans="1:13">
      <c r="A125" s="262"/>
      <c r="B125" s="263">
        <v>1.5</v>
      </c>
      <c r="C125" s="169" t="s">
        <v>61</v>
      </c>
      <c r="D125" s="176" t="s">
        <v>310</v>
      </c>
      <c r="E125" s="163">
        <v>534</v>
      </c>
      <c r="F125" s="163" t="s">
        <v>17</v>
      </c>
      <c r="G125" s="164">
        <v>2630</v>
      </c>
      <c r="H125" s="165"/>
      <c r="I125" s="13"/>
      <c r="J125" s="207"/>
      <c r="K125" s="208"/>
      <c r="L125" s="209"/>
      <c r="M125" s="292"/>
    </row>
    <row r="126" ht="21" customHeight="1" spans="1:13">
      <c r="A126" s="262"/>
      <c r="B126" s="263">
        <v>0.5</v>
      </c>
      <c r="C126" s="169" t="s">
        <v>61</v>
      </c>
      <c r="D126" s="176" t="s">
        <v>311</v>
      </c>
      <c r="E126" s="163">
        <v>535</v>
      </c>
      <c r="F126" s="163" t="s">
        <v>17</v>
      </c>
      <c r="G126" s="164">
        <v>1000</v>
      </c>
      <c r="H126" s="165"/>
      <c r="I126" s="13"/>
      <c r="J126" s="207"/>
      <c r="K126" s="208"/>
      <c r="L126" s="209"/>
      <c r="M126" s="292"/>
    </row>
    <row r="127" s="136" customFormat="1" ht="94.5" spans="1:13">
      <c r="A127" s="264" t="s">
        <v>312</v>
      </c>
      <c r="B127" s="265" t="s">
        <v>313</v>
      </c>
      <c r="C127" s="266"/>
      <c r="D127" s="176"/>
      <c r="E127" s="163"/>
      <c r="F127" s="163" t="s">
        <v>17</v>
      </c>
      <c r="G127" s="164">
        <v>0</v>
      </c>
      <c r="H127" s="165"/>
      <c r="I127" s="13"/>
      <c r="J127" s="207"/>
      <c r="K127" s="208"/>
      <c r="L127" s="209"/>
      <c r="M127" s="292"/>
    </row>
    <row r="128" ht="30" customHeight="1" spans="1:13">
      <c r="A128" s="156" t="s">
        <v>314</v>
      </c>
      <c r="B128" s="157"/>
      <c r="C128" s="157"/>
      <c r="D128" s="158"/>
      <c r="E128" s="158"/>
      <c r="F128" s="158"/>
      <c r="G128" s="190"/>
      <c r="H128" s="191"/>
      <c r="I128" s="24"/>
      <c r="J128" s="24"/>
      <c r="K128" s="218"/>
      <c r="L128" s="219"/>
      <c r="M128" s="271"/>
    </row>
    <row r="129" ht="30" customHeight="1" spans="1:13">
      <c r="A129" s="12" t="s">
        <v>315</v>
      </c>
      <c r="B129" s="230">
        <v>13</v>
      </c>
      <c r="C129" s="171" t="s">
        <v>316</v>
      </c>
      <c r="D129" s="176" t="s">
        <v>317</v>
      </c>
      <c r="E129" s="163">
        <v>347</v>
      </c>
      <c r="F129" s="163" t="s">
        <v>17</v>
      </c>
      <c r="G129" s="164">
        <v>13500</v>
      </c>
      <c r="H129" s="165" t="s">
        <v>318</v>
      </c>
      <c r="I129" s="13" t="s">
        <v>319</v>
      </c>
      <c r="J129" s="207">
        <f>G129/B129*0.3</f>
        <v>311.538461538462</v>
      </c>
      <c r="K129" s="208" t="s">
        <v>20</v>
      </c>
      <c r="L129" s="209" t="s">
        <v>320</v>
      </c>
      <c r="M129" s="304" t="s">
        <v>321</v>
      </c>
    </row>
    <row r="130" ht="25.5" spans="1:13">
      <c r="A130" s="168"/>
      <c r="B130" s="170">
        <v>3.25</v>
      </c>
      <c r="C130" s="192" t="s">
        <v>316</v>
      </c>
      <c r="D130" s="176" t="s">
        <v>322</v>
      </c>
      <c r="E130" s="163">
        <v>540</v>
      </c>
      <c r="F130" s="163" t="s">
        <v>17</v>
      </c>
      <c r="G130" s="164">
        <v>4360</v>
      </c>
      <c r="H130" s="165"/>
      <c r="I130" s="13"/>
      <c r="J130" s="207">
        <v>362.769230769231</v>
      </c>
      <c r="K130" s="208" t="s">
        <v>20</v>
      </c>
      <c r="L130" s="209" t="s">
        <v>320</v>
      </c>
      <c r="M130" s="304"/>
    </row>
    <row r="131" ht="25.5" spans="1:13">
      <c r="A131" s="168"/>
      <c r="B131" s="170">
        <v>1</v>
      </c>
      <c r="C131" s="192" t="s">
        <v>316</v>
      </c>
      <c r="D131" s="176" t="s">
        <v>323</v>
      </c>
      <c r="E131" s="163">
        <v>1390</v>
      </c>
      <c r="F131" s="163" t="s">
        <v>17</v>
      </c>
      <c r="G131" s="164">
        <v>1610</v>
      </c>
      <c r="H131" s="165"/>
      <c r="I131" s="13"/>
      <c r="J131" s="207"/>
      <c r="K131" s="208" t="s">
        <v>20</v>
      </c>
      <c r="L131" s="209" t="s">
        <v>320</v>
      </c>
      <c r="M131" s="304"/>
    </row>
    <row r="132" ht="30" customHeight="1" spans="1:13">
      <c r="A132" s="168"/>
      <c r="B132" s="170">
        <v>13</v>
      </c>
      <c r="C132" s="192" t="s">
        <v>324</v>
      </c>
      <c r="D132" s="176" t="s">
        <v>325</v>
      </c>
      <c r="E132" s="163">
        <v>413</v>
      </c>
      <c r="F132" s="163" t="s">
        <v>17</v>
      </c>
      <c r="G132" s="164">
        <v>12740</v>
      </c>
      <c r="H132" s="165"/>
      <c r="I132" s="13" t="s">
        <v>319</v>
      </c>
      <c r="J132" s="207">
        <f>G132/B132*0.3</f>
        <v>294</v>
      </c>
      <c r="K132" s="208" t="s">
        <v>20</v>
      </c>
      <c r="L132" s="209" t="s">
        <v>320</v>
      </c>
      <c r="M132" s="304"/>
    </row>
    <row r="133" ht="30" customHeight="1" spans="1:13">
      <c r="A133" s="168"/>
      <c r="B133" s="170">
        <v>3.25</v>
      </c>
      <c r="C133" s="192" t="s">
        <v>324</v>
      </c>
      <c r="D133" s="176" t="s">
        <v>326</v>
      </c>
      <c r="E133" s="163">
        <v>539</v>
      </c>
      <c r="F133" s="163" t="s">
        <v>17</v>
      </c>
      <c r="G133" s="164">
        <v>4120</v>
      </c>
      <c r="H133" s="165"/>
      <c r="I133" s="13"/>
      <c r="J133" s="207">
        <v>362.769230769231</v>
      </c>
      <c r="K133" s="208" t="s">
        <v>20</v>
      </c>
      <c r="L133" s="209" t="s">
        <v>320</v>
      </c>
      <c r="M133" s="304"/>
    </row>
    <row r="134" ht="30" customHeight="1" spans="1:13">
      <c r="A134" s="168"/>
      <c r="B134" s="170">
        <v>1</v>
      </c>
      <c r="C134" s="192" t="s">
        <v>324</v>
      </c>
      <c r="D134" s="176" t="s">
        <v>327</v>
      </c>
      <c r="E134" s="163">
        <v>1391</v>
      </c>
      <c r="F134" s="163" t="s">
        <v>17</v>
      </c>
      <c r="G134" s="164">
        <v>1520</v>
      </c>
      <c r="H134" s="165"/>
      <c r="I134" s="13"/>
      <c r="J134" s="207"/>
      <c r="K134" s="208" t="s">
        <v>20</v>
      </c>
      <c r="L134" s="209" t="s">
        <v>320</v>
      </c>
      <c r="M134" s="304"/>
    </row>
    <row r="135" ht="39" customHeight="1" spans="1:13">
      <c r="A135" s="12" t="s">
        <v>328</v>
      </c>
      <c r="B135" s="167">
        <v>15</v>
      </c>
      <c r="C135" s="169" t="s">
        <v>61</v>
      </c>
      <c r="D135" s="176" t="s">
        <v>329</v>
      </c>
      <c r="E135" s="163">
        <v>21</v>
      </c>
      <c r="F135" s="163" t="s">
        <v>17</v>
      </c>
      <c r="G135" s="164">
        <v>15850</v>
      </c>
      <c r="H135" s="165" t="s">
        <v>330</v>
      </c>
      <c r="I135" s="13" t="s">
        <v>319</v>
      </c>
      <c r="J135" s="207">
        <f>G135/B135*0.35</f>
        <v>369.833333333333</v>
      </c>
      <c r="K135" s="208" t="s">
        <v>331</v>
      </c>
      <c r="L135" s="209" t="s">
        <v>332</v>
      </c>
      <c r="M135" s="304" t="s">
        <v>333</v>
      </c>
    </row>
    <row r="136" ht="39" customHeight="1" spans="1:13">
      <c r="A136" s="168"/>
      <c r="B136" s="167">
        <v>5</v>
      </c>
      <c r="C136" s="169" t="s">
        <v>61</v>
      </c>
      <c r="D136" s="176" t="s">
        <v>334</v>
      </c>
      <c r="E136" s="163">
        <v>991</v>
      </c>
      <c r="F136" s="163" t="s">
        <v>17</v>
      </c>
      <c r="G136" s="164">
        <v>6090</v>
      </c>
      <c r="H136" s="165"/>
      <c r="I136" s="13"/>
      <c r="J136" s="207">
        <v>362.769230769231</v>
      </c>
      <c r="K136" s="208"/>
      <c r="L136" s="209"/>
      <c r="M136" s="304"/>
    </row>
    <row r="137" ht="36" customHeight="1" spans="1:13">
      <c r="A137" s="12" t="s">
        <v>335</v>
      </c>
      <c r="B137" s="167">
        <v>15</v>
      </c>
      <c r="C137" s="169" t="s">
        <v>61</v>
      </c>
      <c r="D137" s="176" t="s">
        <v>336</v>
      </c>
      <c r="E137" s="163">
        <v>155</v>
      </c>
      <c r="F137" s="163" t="s">
        <v>17</v>
      </c>
      <c r="G137" s="164">
        <v>18080</v>
      </c>
      <c r="H137" s="165" t="s">
        <v>337</v>
      </c>
      <c r="I137" s="13" t="s">
        <v>19</v>
      </c>
      <c r="J137" s="207">
        <f>G137/B137*0.4</f>
        <v>482.133333333333</v>
      </c>
      <c r="K137" s="208" t="s">
        <v>338</v>
      </c>
      <c r="L137" s="209" t="s">
        <v>339</v>
      </c>
      <c r="M137" s="210" t="s">
        <v>340</v>
      </c>
    </row>
    <row r="138" ht="25.5" spans="1:13">
      <c r="A138" s="168"/>
      <c r="B138" s="167">
        <v>5</v>
      </c>
      <c r="C138" s="169" t="s">
        <v>61</v>
      </c>
      <c r="D138" s="176" t="s">
        <v>341</v>
      </c>
      <c r="E138" s="163">
        <v>984</v>
      </c>
      <c r="F138" s="163" t="s">
        <v>17</v>
      </c>
      <c r="G138" s="164">
        <v>6820</v>
      </c>
      <c r="H138" s="165"/>
      <c r="I138" s="13"/>
      <c r="J138" s="207">
        <v>491.2</v>
      </c>
      <c r="K138" s="208"/>
      <c r="L138" s="209"/>
      <c r="M138" s="210"/>
    </row>
    <row r="139" ht="36" customHeight="1" spans="1:13">
      <c r="A139" s="8" t="s">
        <v>342</v>
      </c>
      <c r="B139" s="263">
        <v>15</v>
      </c>
      <c r="C139" s="169" t="s">
        <v>61</v>
      </c>
      <c r="D139" s="176" t="s">
        <v>343</v>
      </c>
      <c r="E139" s="163">
        <v>953</v>
      </c>
      <c r="F139" s="163" t="s">
        <v>17</v>
      </c>
      <c r="G139" s="164">
        <v>17380</v>
      </c>
      <c r="H139" s="165" t="s">
        <v>344</v>
      </c>
      <c r="I139" s="13" t="s">
        <v>19</v>
      </c>
      <c r="J139" s="207">
        <f>G139/B139*1.4</f>
        <v>1622.13333333333</v>
      </c>
      <c r="K139" s="208" t="s">
        <v>331</v>
      </c>
      <c r="L139" s="209" t="s">
        <v>339</v>
      </c>
      <c r="M139" s="210" t="s">
        <v>345</v>
      </c>
    </row>
    <row r="140" ht="25.5" spans="1:13">
      <c r="A140" s="8"/>
      <c r="B140" s="263">
        <v>5</v>
      </c>
      <c r="C140" s="169" t="s">
        <v>61</v>
      </c>
      <c r="D140" s="176" t="s">
        <v>346</v>
      </c>
      <c r="E140" s="163">
        <v>1044</v>
      </c>
      <c r="F140" s="163" t="s">
        <v>17</v>
      </c>
      <c r="G140" s="164">
        <v>6540</v>
      </c>
      <c r="H140" s="165"/>
      <c r="I140" s="13"/>
      <c r="J140" s="207">
        <v>491.2</v>
      </c>
      <c r="K140" s="208"/>
      <c r="L140" s="209"/>
      <c r="M140" s="210"/>
    </row>
    <row r="141" ht="24" customHeight="1" spans="1:13">
      <c r="A141" s="156" t="s">
        <v>347</v>
      </c>
      <c r="B141" s="157"/>
      <c r="C141" s="157"/>
      <c r="D141" s="158"/>
      <c r="E141" s="158"/>
      <c r="F141" s="158"/>
      <c r="G141" s="190"/>
      <c r="H141" s="191"/>
      <c r="I141" s="24"/>
      <c r="J141" s="24"/>
      <c r="K141" s="218"/>
      <c r="L141" s="219"/>
      <c r="M141" s="214"/>
    </row>
    <row r="142" ht="27" customHeight="1" spans="1:13">
      <c r="A142" s="12" t="s">
        <v>348</v>
      </c>
      <c r="B142" s="170">
        <v>1</v>
      </c>
      <c r="C142" s="192" t="s">
        <v>61</v>
      </c>
      <c r="D142" s="176" t="s">
        <v>349</v>
      </c>
      <c r="E142" s="163">
        <v>24</v>
      </c>
      <c r="F142" s="163" t="s">
        <v>17</v>
      </c>
      <c r="G142" s="164">
        <v>3940</v>
      </c>
      <c r="H142" s="165" t="s">
        <v>350</v>
      </c>
      <c r="I142" s="13" t="s">
        <v>64</v>
      </c>
      <c r="J142" s="207">
        <f>G142/B142*0.022</f>
        <v>86.68</v>
      </c>
      <c r="K142" s="208"/>
      <c r="L142" s="209"/>
      <c r="M142" s="210" t="s">
        <v>351</v>
      </c>
    </row>
    <row r="143" ht="27" customHeight="1" spans="1:13">
      <c r="A143" s="168"/>
      <c r="B143" s="170">
        <v>2.5</v>
      </c>
      <c r="C143" s="192" t="s">
        <v>61</v>
      </c>
      <c r="D143" s="176" t="s">
        <v>352</v>
      </c>
      <c r="E143" s="163">
        <v>297</v>
      </c>
      <c r="F143" s="163" t="s">
        <v>17</v>
      </c>
      <c r="G143" s="164">
        <v>8890</v>
      </c>
      <c r="H143" s="165"/>
      <c r="I143" s="13"/>
      <c r="J143" s="207">
        <v>491.2</v>
      </c>
      <c r="K143" s="208"/>
      <c r="L143" s="209"/>
      <c r="M143" s="210"/>
    </row>
    <row r="144" ht="24" customHeight="1" spans="1:13">
      <c r="A144" s="12" t="s">
        <v>353</v>
      </c>
      <c r="B144" s="167">
        <v>1</v>
      </c>
      <c r="C144" s="169" t="s">
        <v>61</v>
      </c>
      <c r="D144" s="176" t="s">
        <v>354</v>
      </c>
      <c r="E144" s="163">
        <v>983</v>
      </c>
      <c r="F144" s="163" t="s">
        <v>17</v>
      </c>
      <c r="G144" s="164">
        <v>2120</v>
      </c>
      <c r="H144" s="165" t="s">
        <v>355</v>
      </c>
      <c r="I144" s="13" t="s">
        <v>64</v>
      </c>
      <c r="J144" s="207">
        <f>G144/B144*0.1</f>
        <v>212</v>
      </c>
      <c r="K144" s="208"/>
      <c r="L144" s="209"/>
      <c r="M144" s="210" t="s">
        <v>356</v>
      </c>
    </row>
    <row r="145" ht="12" customHeight="1" spans="1:13">
      <c r="A145" s="168"/>
      <c r="B145" s="167">
        <v>2.5</v>
      </c>
      <c r="C145" s="169" t="s">
        <v>61</v>
      </c>
      <c r="D145" s="176" t="s">
        <v>357</v>
      </c>
      <c r="E145" s="163">
        <v>767</v>
      </c>
      <c r="F145" s="163" t="s">
        <v>17</v>
      </c>
      <c r="G145" s="164">
        <v>4910</v>
      </c>
      <c r="H145" s="165"/>
      <c r="I145" s="13"/>
      <c r="J145" s="207" t="e">
        <v>#DIV/0!</v>
      </c>
      <c r="K145" s="208"/>
      <c r="L145" s="209"/>
      <c r="M145" s="210"/>
    </row>
    <row r="146" ht="25.5" spans="1:13">
      <c r="A146" s="8" t="s">
        <v>358</v>
      </c>
      <c r="B146" s="263">
        <v>1</v>
      </c>
      <c r="C146" s="162" t="s">
        <v>15</v>
      </c>
      <c r="D146" s="176" t="s">
        <v>359</v>
      </c>
      <c r="E146" s="163">
        <v>26</v>
      </c>
      <c r="F146" s="163" t="s">
        <v>17</v>
      </c>
      <c r="G146" s="164">
        <v>4420</v>
      </c>
      <c r="H146" s="165" t="s">
        <v>350</v>
      </c>
      <c r="I146" s="13" t="s">
        <v>360</v>
      </c>
      <c r="J146" s="207">
        <f>G146/B146*0.02</f>
        <v>88.4</v>
      </c>
      <c r="K146" s="208"/>
      <c r="L146" s="209"/>
      <c r="M146" s="210" t="s">
        <v>361</v>
      </c>
    </row>
    <row r="147" ht="25.5" spans="1:13">
      <c r="A147" s="8"/>
      <c r="B147" s="263">
        <v>1</v>
      </c>
      <c r="C147" s="169" t="s">
        <v>30</v>
      </c>
      <c r="D147" s="176" t="s">
        <v>362</v>
      </c>
      <c r="E147" s="163">
        <v>444</v>
      </c>
      <c r="F147" s="163" t="s">
        <v>17</v>
      </c>
      <c r="G147" s="164">
        <v>4420</v>
      </c>
      <c r="H147" s="165"/>
      <c r="I147" s="13" t="s">
        <v>360</v>
      </c>
      <c r="J147" s="207">
        <f>G147/B147*0.02</f>
        <v>88.4</v>
      </c>
      <c r="K147" s="208"/>
      <c r="L147" s="209"/>
      <c r="M147" s="210"/>
    </row>
    <row r="148" ht="51" spans="1:13">
      <c r="A148" s="8"/>
      <c r="B148" s="263">
        <v>1</v>
      </c>
      <c r="C148" s="169" t="s">
        <v>107</v>
      </c>
      <c r="D148" s="176" t="s">
        <v>363</v>
      </c>
      <c r="E148" s="163">
        <v>446</v>
      </c>
      <c r="F148" s="163" t="s">
        <v>17</v>
      </c>
      <c r="G148" s="164">
        <v>4420</v>
      </c>
      <c r="H148" s="165"/>
      <c r="I148" s="13" t="s">
        <v>360</v>
      </c>
      <c r="J148" s="207">
        <f>G148/B148*0.02</f>
        <v>88.4</v>
      </c>
      <c r="K148" s="208"/>
      <c r="L148" s="209"/>
      <c r="M148" s="210"/>
    </row>
    <row r="149" ht="21" customHeight="1" spans="1:13">
      <c r="A149" s="156" t="s">
        <v>364</v>
      </c>
      <c r="B149" s="157"/>
      <c r="C149" s="157"/>
      <c r="D149" s="158"/>
      <c r="E149" s="158"/>
      <c r="F149" s="158"/>
      <c r="G149" s="190"/>
      <c r="H149" s="191"/>
      <c r="I149" s="24"/>
      <c r="J149" s="24"/>
      <c r="K149" s="218"/>
      <c r="L149" s="219"/>
      <c r="M149" s="214"/>
    </row>
    <row r="150" ht="54" customHeight="1" spans="1:13">
      <c r="A150" s="12" t="s">
        <v>365</v>
      </c>
      <c r="B150" s="230">
        <v>2.5</v>
      </c>
      <c r="C150" s="171" t="s">
        <v>366</v>
      </c>
      <c r="D150" s="176" t="s">
        <v>367</v>
      </c>
      <c r="E150" s="163">
        <v>32</v>
      </c>
      <c r="F150" s="163" t="s">
        <v>17</v>
      </c>
      <c r="G150" s="164">
        <v>5860</v>
      </c>
      <c r="H150" s="165" t="s">
        <v>83</v>
      </c>
      <c r="I150" s="13" t="s">
        <v>64</v>
      </c>
      <c r="J150" s="207">
        <f>G150/B150*0.08</f>
        <v>187.52</v>
      </c>
      <c r="K150" s="208"/>
      <c r="L150" s="209"/>
      <c r="M150" s="210" t="s">
        <v>368</v>
      </c>
    </row>
    <row r="151" ht="15" spans="1:13">
      <c r="A151" s="168"/>
      <c r="B151" s="170">
        <v>1</v>
      </c>
      <c r="C151" s="192" t="s">
        <v>366</v>
      </c>
      <c r="D151" s="176" t="s">
        <v>369</v>
      </c>
      <c r="E151" s="163">
        <v>33</v>
      </c>
      <c r="F151" s="163" t="s">
        <v>17</v>
      </c>
      <c r="G151" s="164">
        <v>2540</v>
      </c>
      <c r="H151" s="165"/>
      <c r="I151" s="13"/>
      <c r="J151" s="207">
        <v>183.2</v>
      </c>
      <c r="K151" s="208"/>
      <c r="L151" s="209"/>
      <c r="M151" s="210"/>
    </row>
    <row r="152" spans="1:13">
      <c r="A152" s="168"/>
      <c r="B152" s="170">
        <v>10</v>
      </c>
      <c r="C152" s="192" t="s">
        <v>366</v>
      </c>
      <c r="D152" s="231" t="s">
        <v>370</v>
      </c>
      <c r="E152" s="232">
        <v>360</v>
      </c>
      <c r="F152" s="232" t="s">
        <v>17</v>
      </c>
      <c r="G152" s="293">
        <v>22320</v>
      </c>
      <c r="H152" s="228"/>
      <c r="I152" s="21"/>
      <c r="J152" s="267"/>
      <c r="K152" s="208"/>
      <c r="L152" s="269"/>
      <c r="M152" s="270"/>
    </row>
    <row r="153" ht="45" customHeight="1" spans="1:13">
      <c r="A153" s="12" t="s">
        <v>371</v>
      </c>
      <c r="B153" s="161">
        <v>2.5</v>
      </c>
      <c r="C153" s="162" t="s">
        <v>366</v>
      </c>
      <c r="D153" s="176" t="s">
        <v>372</v>
      </c>
      <c r="E153" s="163">
        <v>832</v>
      </c>
      <c r="F153" s="163" t="s">
        <v>17</v>
      </c>
      <c r="G153" s="164">
        <v>3550</v>
      </c>
      <c r="H153" s="165" t="s">
        <v>69</v>
      </c>
      <c r="I153" s="13" t="s">
        <v>64</v>
      </c>
      <c r="J153" s="207">
        <f>G153/B153*0.07</f>
        <v>99.4</v>
      </c>
      <c r="K153" s="208"/>
      <c r="L153" s="209"/>
      <c r="M153" s="210" t="s">
        <v>373</v>
      </c>
    </row>
    <row r="154" ht="45" customHeight="1" spans="1:13">
      <c r="A154" s="168"/>
      <c r="B154" s="167">
        <v>1</v>
      </c>
      <c r="C154" s="169" t="s">
        <v>366</v>
      </c>
      <c r="D154" s="176" t="s">
        <v>374</v>
      </c>
      <c r="E154" s="163">
        <v>830</v>
      </c>
      <c r="F154" s="163" t="s">
        <v>17</v>
      </c>
      <c r="G154" s="164">
        <v>1440</v>
      </c>
      <c r="H154" s="165"/>
      <c r="I154" s="13"/>
      <c r="J154" s="207">
        <v>91</v>
      </c>
      <c r="K154" s="208"/>
      <c r="L154" s="209"/>
      <c r="M154" s="210"/>
    </row>
    <row r="155" ht="30" customHeight="1" spans="1:13">
      <c r="A155" s="12" t="s">
        <v>375</v>
      </c>
      <c r="B155" s="170">
        <v>10</v>
      </c>
      <c r="C155" s="192" t="s">
        <v>61</v>
      </c>
      <c r="D155" s="176" t="s">
        <v>376</v>
      </c>
      <c r="E155" s="163">
        <v>762</v>
      </c>
      <c r="F155" s="163" t="s">
        <v>17</v>
      </c>
      <c r="G155" s="164">
        <v>15080</v>
      </c>
      <c r="H155" s="165" t="s">
        <v>83</v>
      </c>
      <c r="I155" s="13" t="s">
        <v>64</v>
      </c>
      <c r="J155" s="207">
        <f>G155/B155*0.08</f>
        <v>120.64</v>
      </c>
      <c r="K155" s="208" t="s">
        <v>377</v>
      </c>
      <c r="L155" s="209"/>
      <c r="M155" s="210" t="s">
        <v>378</v>
      </c>
    </row>
    <row r="156" ht="30" customHeight="1" spans="1:13">
      <c r="A156" s="168"/>
      <c r="B156" s="170">
        <v>2.5</v>
      </c>
      <c r="C156" s="192" t="s">
        <v>61</v>
      </c>
      <c r="D156" s="176" t="s">
        <v>379</v>
      </c>
      <c r="E156" s="163">
        <v>411</v>
      </c>
      <c r="F156" s="163" t="s">
        <v>17</v>
      </c>
      <c r="G156" s="164">
        <v>4180</v>
      </c>
      <c r="H156" s="165"/>
      <c r="I156" s="13"/>
      <c r="J156" s="207">
        <v>120.64</v>
      </c>
      <c r="K156" s="208"/>
      <c r="L156" s="209"/>
      <c r="M156" s="210"/>
    </row>
    <row r="157" ht="25.5" spans="1:13">
      <c r="A157" s="168"/>
      <c r="B157" s="170">
        <v>1</v>
      </c>
      <c r="C157" s="192" t="s">
        <v>61</v>
      </c>
      <c r="D157" s="176" t="s">
        <v>380</v>
      </c>
      <c r="E157" s="163">
        <v>398</v>
      </c>
      <c r="F157" s="163" t="s">
        <v>17</v>
      </c>
      <c r="G157" s="164">
        <v>1920</v>
      </c>
      <c r="H157" s="165"/>
      <c r="I157" s="13"/>
      <c r="J157" s="207"/>
      <c r="K157" s="208"/>
      <c r="L157" s="209"/>
      <c r="M157" s="210"/>
    </row>
    <row r="158" ht="24" customHeight="1" spans="1:13">
      <c r="A158" s="12" t="s">
        <v>381</v>
      </c>
      <c r="B158" s="170">
        <v>10</v>
      </c>
      <c r="C158" s="192" t="s">
        <v>61</v>
      </c>
      <c r="D158" s="176" t="s">
        <v>382</v>
      </c>
      <c r="E158" s="163">
        <v>1217</v>
      </c>
      <c r="F158" s="163" t="s">
        <v>17</v>
      </c>
      <c r="G158" s="164">
        <v>16540</v>
      </c>
      <c r="H158" s="165" t="s">
        <v>83</v>
      </c>
      <c r="I158" s="13" t="s">
        <v>64</v>
      </c>
      <c r="J158" s="207">
        <f>G158/B158*0.08</f>
        <v>132.32</v>
      </c>
      <c r="K158" s="208" t="s">
        <v>377</v>
      </c>
      <c r="L158" s="209"/>
      <c r="M158" s="210" t="s">
        <v>383</v>
      </c>
    </row>
    <row r="159" ht="27" customHeight="1" spans="1:13">
      <c r="A159" s="168"/>
      <c r="B159" s="170">
        <v>2.5</v>
      </c>
      <c r="C159" s="192" t="s">
        <v>61</v>
      </c>
      <c r="D159" s="176" t="s">
        <v>384</v>
      </c>
      <c r="E159" s="163">
        <v>1219</v>
      </c>
      <c r="F159" s="163" t="s">
        <v>17</v>
      </c>
      <c r="G159" s="164">
        <v>4540</v>
      </c>
      <c r="H159" s="165"/>
      <c r="I159" s="13"/>
      <c r="J159" s="207">
        <v>130.88</v>
      </c>
      <c r="K159" s="208"/>
      <c r="L159" s="209"/>
      <c r="M159" s="210"/>
    </row>
    <row r="160" ht="25.5" spans="1:13">
      <c r="A160" s="168"/>
      <c r="B160" s="170">
        <v>1</v>
      </c>
      <c r="C160" s="192" t="s">
        <v>61</v>
      </c>
      <c r="D160" s="176" t="s">
        <v>385</v>
      </c>
      <c r="E160" s="163">
        <v>1218</v>
      </c>
      <c r="F160" s="163" t="s">
        <v>17</v>
      </c>
      <c r="G160" s="164">
        <v>2060</v>
      </c>
      <c r="H160" s="165"/>
      <c r="I160" s="13"/>
      <c r="J160" s="207"/>
      <c r="K160" s="208"/>
      <c r="L160" s="209"/>
      <c r="M160" s="210"/>
    </row>
    <row r="161" ht="27" customHeight="1" spans="1:13">
      <c r="A161" s="12" t="s">
        <v>386</v>
      </c>
      <c r="B161" s="167">
        <v>10</v>
      </c>
      <c r="C161" s="169" t="s">
        <v>61</v>
      </c>
      <c r="D161" s="176" t="s">
        <v>387</v>
      </c>
      <c r="E161" s="163">
        <v>42</v>
      </c>
      <c r="F161" s="163" t="s">
        <v>17</v>
      </c>
      <c r="G161" s="164">
        <v>14310</v>
      </c>
      <c r="H161" s="165" t="s">
        <v>83</v>
      </c>
      <c r="I161" s="13" t="s">
        <v>64</v>
      </c>
      <c r="J161" s="207">
        <f>G161/B161*0.08</f>
        <v>114.48</v>
      </c>
      <c r="K161" s="208" t="s">
        <v>377</v>
      </c>
      <c r="L161" s="209"/>
      <c r="M161" s="210" t="s">
        <v>378</v>
      </c>
    </row>
    <row r="162" ht="27" customHeight="1" spans="1:13">
      <c r="A162" s="168"/>
      <c r="B162" s="167">
        <v>2.5</v>
      </c>
      <c r="C162" s="169" t="s">
        <v>61</v>
      </c>
      <c r="D162" s="176" t="s">
        <v>388</v>
      </c>
      <c r="E162" s="163">
        <v>40</v>
      </c>
      <c r="F162" s="163" t="s">
        <v>17</v>
      </c>
      <c r="G162" s="164">
        <v>4010</v>
      </c>
      <c r="H162" s="165"/>
      <c r="I162" s="13"/>
      <c r="J162" s="207">
        <v>115.52</v>
      </c>
      <c r="K162" s="208"/>
      <c r="L162" s="209"/>
      <c r="M162" s="210"/>
    </row>
    <row r="163" ht="25.5" spans="1:13">
      <c r="A163" s="168"/>
      <c r="B163" s="167">
        <v>1</v>
      </c>
      <c r="C163" s="169" t="s">
        <v>61</v>
      </c>
      <c r="D163" s="176" t="s">
        <v>389</v>
      </c>
      <c r="E163" s="163">
        <v>796</v>
      </c>
      <c r="F163" s="163" t="s">
        <v>17</v>
      </c>
      <c r="G163" s="164">
        <v>1840</v>
      </c>
      <c r="H163" s="165"/>
      <c r="I163" s="13"/>
      <c r="J163" s="207"/>
      <c r="K163" s="208"/>
      <c r="L163" s="209"/>
      <c r="M163" s="210"/>
    </row>
    <row r="164" ht="72" customHeight="1" spans="1:13">
      <c r="A164" s="12" t="s">
        <v>390</v>
      </c>
      <c r="B164" s="170">
        <v>2.5</v>
      </c>
      <c r="C164" s="192" t="s">
        <v>61</v>
      </c>
      <c r="D164" s="176" t="s">
        <v>391</v>
      </c>
      <c r="E164" s="163">
        <v>454</v>
      </c>
      <c r="F164" s="163" t="s">
        <v>17</v>
      </c>
      <c r="G164" s="164">
        <v>5420</v>
      </c>
      <c r="H164" s="165" t="s">
        <v>392</v>
      </c>
      <c r="I164" s="13" t="s">
        <v>64</v>
      </c>
      <c r="J164" s="207">
        <f>G164/B164*0.08</f>
        <v>173.44</v>
      </c>
      <c r="K164" s="208" t="s">
        <v>377</v>
      </c>
      <c r="L164" s="209"/>
      <c r="M164" s="304" t="s">
        <v>393</v>
      </c>
    </row>
    <row r="165" ht="15" spans="1:13">
      <c r="A165" s="168"/>
      <c r="B165" s="170">
        <v>1</v>
      </c>
      <c r="C165" s="192" t="s">
        <v>61</v>
      </c>
      <c r="D165" s="176" t="s">
        <v>394</v>
      </c>
      <c r="E165" s="163">
        <v>453</v>
      </c>
      <c r="F165" s="163" t="s">
        <v>17</v>
      </c>
      <c r="G165" s="164">
        <v>2200</v>
      </c>
      <c r="H165" s="165"/>
      <c r="I165" s="13"/>
      <c r="J165" s="207">
        <v>158.4</v>
      </c>
      <c r="K165" s="208"/>
      <c r="L165" s="209"/>
      <c r="M165" s="304"/>
    </row>
    <row r="166" ht="33" customHeight="1" spans="1:13">
      <c r="A166" s="12" t="s">
        <v>395</v>
      </c>
      <c r="B166" s="167">
        <v>2.5</v>
      </c>
      <c r="C166" s="169" t="s">
        <v>61</v>
      </c>
      <c r="D166" s="176" t="s">
        <v>396</v>
      </c>
      <c r="E166" s="163">
        <v>276</v>
      </c>
      <c r="F166" s="163" t="s">
        <v>17</v>
      </c>
      <c r="G166" s="164">
        <v>7600</v>
      </c>
      <c r="H166" s="165" t="s">
        <v>397</v>
      </c>
      <c r="I166" s="13" t="s">
        <v>64</v>
      </c>
      <c r="J166" s="207">
        <f>G166/B166*0.08</f>
        <v>243.2</v>
      </c>
      <c r="K166" s="208" t="s">
        <v>377</v>
      </c>
      <c r="L166" s="209"/>
      <c r="M166" s="304" t="s">
        <v>398</v>
      </c>
    </row>
    <row r="167" ht="33" customHeight="1" spans="1:13">
      <c r="A167" s="168"/>
      <c r="B167" s="167">
        <v>1</v>
      </c>
      <c r="C167" s="169" t="s">
        <v>61</v>
      </c>
      <c r="D167" s="176" t="s">
        <v>399</v>
      </c>
      <c r="E167" s="163">
        <v>485</v>
      </c>
      <c r="F167" s="163" t="s">
        <v>17</v>
      </c>
      <c r="G167" s="164">
        <v>3260</v>
      </c>
      <c r="H167" s="165"/>
      <c r="I167" s="13"/>
      <c r="J167" s="207">
        <v>235.2</v>
      </c>
      <c r="K167" s="208"/>
      <c r="L167" s="209"/>
      <c r="M167" s="304"/>
    </row>
    <row r="168" customHeight="1" spans="1:13">
      <c r="A168" s="12" t="s">
        <v>400</v>
      </c>
      <c r="B168" s="294">
        <v>1</v>
      </c>
      <c r="C168" s="169" t="s">
        <v>61</v>
      </c>
      <c r="D168" s="176" t="s">
        <v>401</v>
      </c>
      <c r="E168" s="163" t="s">
        <v>402</v>
      </c>
      <c r="F168" s="163" t="s">
        <v>17</v>
      </c>
      <c r="G168" s="164">
        <v>6200</v>
      </c>
      <c r="H168" s="165" t="s">
        <v>403</v>
      </c>
      <c r="I168" s="13" t="s">
        <v>64</v>
      </c>
      <c r="J168" s="207">
        <f>G168/B168*0.07</f>
        <v>434</v>
      </c>
      <c r="K168" s="208" t="s">
        <v>404</v>
      </c>
      <c r="L168" s="305"/>
      <c r="M168" s="210" t="s">
        <v>405</v>
      </c>
    </row>
    <row r="169" ht="75" customHeight="1" spans="1:13">
      <c r="A169" s="168"/>
      <c r="B169" s="294">
        <v>0.1</v>
      </c>
      <c r="C169" s="169" t="s">
        <v>61</v>
      </c>
      <c r="D169" s="176" t="s">
        <v>406</v>
      </c>
      <c r="E169" s="163" t="s">
        <v>407</v>
      </c>
      <c r="F169" s="163" t="s">
        <v>17</v>
      </c>
      <c r="G169" s="164">
        <v>800</v>
      </c>
      <c r="H169" s="165"/>
      <c r="I169" s="13"/>
      <c r="J169" s="207">
        <v>581</v>
      </c>
      <c r="K169" s="208"/>
      <c r="L169" s="305"/>
      <c r="M169" s="210"/>
    </row>
    <row r="170" ht="21" customHeight="1" spans="1:13">
      <c r="A170" s="156" t="s">
        <v>408</v>
      </c>
      <c r="B170" s="157"/>
      <c r="C170" s="157"/>
      <c r="D170" s="158"/>
      <c r="E170" s="158"/>
      <c r="F170" s="158"/>
      <c r="G170" s="190"/>
      <c r="H170" s="191"/>
      <c r="I170" s="24"/>
      <c r="J170" s="24"/>
      <c r="K170" s="218"/>
      <c r="L170" s="219"/>
      <c r="M170" s="214"/>
    </row>
    <row r="171" ht="39" customHeight="1" spans="1:13">
      <c r="A171" s="12" t="s">
        <v>409</v>
      </c>
      <c r="B171" s="161">
        <v>3</v>
      </c>
      <c r="C171" s="162" t="s">
        <v>15</v>
      </c>
      <c r="D171" s="176" t="s">
        <v>410</v>
      </c>
      <c r="E171" s="163">
        <v>92</v>
      </c>
      <c r="F171" s="163" t="s">
        <v>17</v>
      </c>
      <c r="G171" s="164">
        <v>7580</v>
      </c>
      <c r="H171" s="165" t="s">
        <v>411</v>
      </c>
      <c r="I171" s="13" t="s">
        <v>412</v>
      </c>
      <c r="J171" s="207">
        <f>G171/B171*0.15</f>
        <v>379</v>
      </c>
      <c r="K171" s="208" t="s">
        <v>20</v>
      </c>
      <c r="L171" s="209"/>
      <c r="M171" s="304" t="s">
        <v>413</v>
      </c>
    </row>
    <row r="172" ht="25.5" spans="1:13">
      <c r="A172" s="168"/>
      <c r="B172" s="161">
        <v>1</v>
      </c>
      <c r="C172" s="162" t="s">
        <v>15</v>
      </c>
      <c r="D172" s="176" t="s">
        <v>414</v>
      </c>
      <c r="E172" s="163">
        <v>1066</v>
      </c>
      <c r="F172" s="163" t="s">
        <v>17</v>
      </c>
      <c r="G172" s="164">
        <v>2760</v>
      </c>
      <c r="H172" s="165"/>
      <c r="I172" s="13"/>
      <c r="J172" s="207"/>
      <c r="K172" s="208" t="s">
        <v>20</v>
      </c>
      <c r="L172" s="209"/>
      <c r="M172" s="304"/>
    </row>
    <row r="173" ht="39" customHeight="1" spans="1:13">
      <c r="A173" s="168"/>
      <c r="B173" s="167">
        <v>3</v>
      </c>
      <c r="C173" s="169" t="s">
        <v>30</v>
      </c>
      <c r="D173" s="176" t="s">
        <v>415</v>
      </c>
      <c r="E173" s="163">
        <v>95</v>
      </c>
      <c r="F173" s="163" t="s">
        <v>17</v>
      </c>
      <c r="G173" s="164">
        <v>10230</v>
      </c>
      <c r="H173" s="165"/>
      <c r="I173" s="13" t="s">
        <v>412</v>
      </c>
      <c r="J173" s="207">
        <f>G173/B173*0.15</f>
        <v>511.5</v>
      </c>
      <c r="K173" s="208" t="s">
        <v>20</v>
      </c>
      <c r="L173" s="209"/>
      <c r="M173" s="304"/>
    </row>
    <row r="174" ht="25.5" spans="1:13">
      <c r="A174" s="168"/>
      <c r="B174" s="167">
        <v>1</v>
      </c>
      <c r="C174" s="169" t="s">
        <v>30</v>
      </c>
      <c r="D174" s="176" t="s">
        <v>416</v>
      </c>
      <c r="E174" s="163">
        <v>1067</v>
      </c>
      <c r="F174" s="163" t="s">
        <v>17</v>
      </c>
      <c r="G174" s="164">
        <v>3750</v>
      </c>
      <c r="H174" s="165"/>
      <c r="I174" s="13"/>
      <c r="J174" s="207"/>
      <c r="K174" s="208" t="s">
        <v>20</v>
      </c>
      <c r="L174" s="209"/>
      <c r="M174" s="304"/>
    </row>
    <row r="175" ht="36" customHeight="1" spans="1:13">
      <c r="A175" s="295" t="s">
        <v>417</v>
      </c>
      <c r="B175" s="230">
        <v>3</v>
      </c>
      <c r="C175" s="171" t="s">
        <v>418</v>
      </c>
      <c r="D175" s="231" t="s">
        <v>419</v>
      </c>
      <c r="E175" s="232">
        <v>441</v>
      </c>
      <c r="F175" s="232" t="s">
        <v>17</v>
      </c>
      <c r="G175" s="293">
        <v>6030</v>
      </c>
      <c r="H175" s="228" t="s">
        <v>411</v>
      </c>
      <c r="I175" s="21" t="s">
        <v>412</v>
      </c>
      <c r="J175" s="267">
        <f>G175/B175*0.15</f>
        <v>301.5</v>
      </c>
      <c r="K175" s="268" t="s">
        <v>20</v>
      </c>
      <c r="L175" s="269"/>
      <c r="M175" s="270" t="s">
        <v>420</v>
      </c>
    </row>
    <row r="176" ht="33" customHeight="1" spans="1:13">
      <c r="A176" s="296" t="s">
        <v>421</v>
      </c>
      <c r="B176" s="223">
        <v>2.5</v>
      </c>
      <c r="C176" s="224" t="s">
        <v>422</v>
      </c>
      <c r="D176" s="225" t="s">
        <v>423</v>
      </c>
      <c r="E176" s="226">
        <v>563</v>
      </c>
      <c r="F176" s="226" t="s">
        <v>17</v>
      </c>
      <c r="G176" s="227">
        <v>8660</v>
      </c>
      <c r="H176" s="165" t="s">
        <v>424</v>
      </c>
      <c r="I176" s="13" t="s">
        <v>64</v>
      </c>
      <c r="J176" s="207">
        <f>G176/B176*0.12</f>
        <v>415.68</v>
      </c>
      <c r="K176" s="208" t="s">
        <v>425</v>
      </c>
      <c r="L176" s="209"/>
      <c r="M176" s="210" t="s">
        <v>426</v>
      </c>
    </row>
    <row r="177" ht="33" customHeight="1" spans="1:13">
      <c r="A177" s="297"/>
      <c r="B177" s="223">
        <v>1</v>
      </c>
      <c r="C177" s="224" t="s">
        <v>422</v>
      </c>
      <c r="D177" s="225" t="s">
        <v>427</v>
      </c>
      <c r="E177" s="226">
        <v>805</v>
      </c>
      <c r="F177" s="226" t="s">
        <v>17</v>
      </c>
      <c r="G177" s="227">
        <v>3930</v>
      </c>
      <c r="H177" s="165"/>
      <c r="I177" s="13"/>
      <c r="J177" s="207" t="e">
        <f>#REF!/#REF!*0.12</f>
        <v>#REF!</v>
      </c>
      <c r="K177" s="208"/>
      <c r="L177" s="209"/>
      <c r="M177" s="210"/>
    </row>
    <row r="178" ht="36" customHeight="1" spans="1:13">
      <c r="A178" s="12" t="s">
        <v>428</v>
      </c>
      <c r="B178" s="298">
        <v>2.5</v>
      </c>
      <c r="C178" s="171" t="s">
        <v>15</v>
      </c>
      <c r="D178" s="176" t="s">
        <v>429</v>
      </c>
      <c r="E178" s="163">
        <v>542</v>
      </c>
      <c r="F178" s="163" t="s">
        <v>17</v>
      </c>
      <c r="G178" s="164">
        <v>16100</v>
      </c>
      <c r="H178" s="165" t="s">
        <v>430</v>
      </c>
      <c r="I178" s="13" t="s">
        <v>155</v>
      </c>
      <c r="J178" s="207">
        <f>G178/B178*0.12</f>
        <v>772.8</v>
      </c>
      <c r="K178" s="208" t="s">
        <v>431</v>
      </c>
      <c r="L178" s="209"/>
      <c r="M178" s="304" t="s">
        <v>432</v>
      </c>
    </row>
    <row r="179" ht="25.5" spans="1:13">
      <c r="A179" s="168"/>
      <c r="B179" s="298">
        <v>1</v>
      </c>
      <c r="C179" s="171" t="s">
        <v>15</v>
      </c>
      <c r="D179" s="176" t="s">
        <v>433</v>
      </c>
      <c r="E179" s="163">
        <v>804</v>
      </c>
      <c r="F179" s="163" t="s">
        <v>17</v>
      </c>
      <c r="G179" s="164">
        <v>6900</v>
      </c>
      <c r="H179" s="165"/>
      <c r="I179" s="13" t="s">
        <v>155</v>
      </c>
      <c r="J179" s="207" t="e">
        <f>#REF!/#REF!*0.12</f>
        <v>#REF!</v>
      </c>
      <c r="K179" s="208"/>
      <c r="L179" s="209"/>
      <c r="M179" s="304"/>
    </row>
    <row r="180" ht="36" customHeight="1" spans="1:13">
      <c r="A180" s="12" t="s">
        <v>434</v>
      </c>
      <c r="B180" s="298">
        <v>2.5</v>
      </c>
      <c r="C180" s="171" t="s">
        <v>435</v>
      </c>
      <c r="D180" s="176" t="s">
        <v>436</v>
      </c>
      <c r="E180" s="163">
        <v>139</v>
      </c>
      <c r="F180" s="163" t="s">
        <v>17</v>
      </c>
      <c r="G180" s="164">
        <v>19330</v>
      </c>
      <c r="H180" s="165" t="s">
        <v>430</v>
      </c>
      <c r="I180" s="13" t="s">
        <v>155</v>
      </c>
      <c r="J180" s="207">
        <f>G180/B180*0.12</f>
        <v>927.84</v>
      </c>
      <c r="K180" s="208" t="s">
        <v>431</v>
      </c>
      <c r="L180" s="209"/>
      <c r="M180" s="304" t="s">
        <v>437</v>
      </c>
    </row>
    <row r="181" ht="25.5" spans="1:13">
      <c r="A181" s="168"/>
      <c r="B181" s="298">
        <v>1</v>
      </c>
      <c r="C181" s="171" t="s">
        <v>435</v>
      </c>
      <c r="D181" s="176" t="s">
        <v>438</v>
      </c>
      <c r="E181" s="163">
        <v>271</v>
      </c>
      <c r="F181" s="163" t="s">
        <v>17</v>
      </c>
      <c r="G181" s="164">
        <v>8280</v>
      </c>
      <c r="H181" s="165"/>
      <c r="I181" s="13" t="s">
        <v>155</v>
      </c>
      <c r="J181" s="207" t="e">
        <f>#REF!/#REF!*0.12</f>
        <v>#REF!</v>
      </c>
      <c r="K181" s="208"/>
      <c r="L181" s="209"/>
      <c r="M181" s="304"/>
    </row>
    <row r="182" ht="36" customHeight="1" spans="1:13">
      <c r="A182" s="12" t="s">
        <v>439</v>
      </c>
      <c r="B182" s="298">
        <v>2.5</v>
      </c>
      <c r="C182" s="221" t="s">
        <v>440</v>
      </c>
      <c r="D182" s="176" t="s">
        <v>441</v>
      </c>
      <c r="E182" s="163">
        <v>1137</v>
      </c>
      <c r="F182" s="163" t="s">
        <v>17</v>
      </c>
      <c r="G182" s="164">
        <v>17570</v>
      </c>
      <c r="H182" s="165" t="s">
        <v>430</v>
      </c>
      <c r="I182" s="13" t="s">
        <v>155</v>
      </c>
      <c r="J182" s="207">
        <f>G182/B182*0.12</f>
        <v>843.36</v>
      </c>
      <c r="K182" s="208" t="s">
        <v>431</v>
      </c>
      <c r="L182" s="209"/>
      <c r="M182" s="304" t="s">
        <v>442</v>
      </c>
    </row>
    <row r="183" ht="38.25" spans="1:13">
      <c r="A183" s="168"/>
      <c r="B183" s="170">
        <v>1</v>
      </c>
      <c r="C183" s="192" t="s">
        <v>440</v>
      </c>
      <c r="D183" s="176" t="s">
        <v>443</v>
      </c>
      <c r="E183" s="163">
        <v>1138</v>
      </c>
      <c r="F183" s="163" t="s">
        <v>17</v>
      </c>
      <c r="G183" s="164">
        <v>7530</v>
      </c>
      <c r="H183" s="165"/>
      <c r="I183" s="13" t="s">
        <v>155</v>
      </c>
      <c r="J183" s="207" t="e">
        <f>#REF!/#REF!*0.12</f>
        <v>#REF!</v>
      </c>
      <c r="K183" s="208"/>
      <c r="L183" s="209"/>
      <c r="M183" s="304"/>
    </row>
    <row r="184" ht="33" customHeight="1" spans="1:13">
      <c r="A184" s="12" t="s">
        <v>444</v>
      </c>
      <c r="B184" s="299">
        <v>2.5</v>
      </c>
      <c r="C184" s="171" t="s">
        <v>15</v>
      </c>
      <c r="D184" s="176" t="s">
        <v>445</v>
      </c>
      <c r="E184" s="163">
        <v>936</v>
      </c>
      <c r="F184" s="163" t="s">
        <v>17</v>
      </c>
      <c r="G184" s="164">
        <v>14000</v>
      </c>
      <c r="H184" s="165" t="s">
        <v>446</v>
      </c>
      <c r="I184" s="13" t="s">
        <v>155</v>
      </c>
      <c r="J184" s="207">
        <f>G184/B184*0.15</f>
        <v>840</v>
      </c>
      <c r="K184" s="208" t="s">
        <v>431</v>
      </c>
      <c r="L184" s="209"/>
      <c r="M184" s="304" t="s">
        <v>447</v>
      </c>
    </row>
    <row r="185" ht="33" customHeight="1" spans="1:13">
      <c r="A185" s="168"/>
      <c r="B185" s="298">
        <v>1</v>
      </c>
      <c r="C185" s="171" t="s">
        <v>15</v>
      </c>
      <c r="D185" s="176" t="s">
        <v>448</v>
      </c>
      <c r="E185" s="163">
        <v>735</v>
      </c>
      <c r="F185" s="163" t="s">
        <v>17</v>
      </c>
      <c r="G185" s="164">
        <v>5980</v>
      </c>
      <c r="H185" s="165"/>
      <c r="I185" s="13" t="s">
        <v>155</v>
      </c>
      <c r="J185" s="207"/>
      <c r="K185" s="208"/>
      <c r="L185" s="209"/>
      <c r="M185" s="304"/>
    </row>
    <row r="186" ht="33" customHeight="1" spans="1:13">
      <c r="A186" s="12" t="s">
        <v>449</v>
      </c>
      <c r="B186" s="298">
        <v>2.5</v>
      </c>
      <c r="C186" s="171" t="s">
        <v>15</v>
      </c>
      <c r="D186" s="176" t="s">
        <v>450</v>
      </c>
      <c r="E186" s="163">
        <v>981</v>
      </c>
      <c r="F186" s="163" t="s">
        <v>17</v>
      </c>
      <c r="G186" s="164">
        <v>14470</v>
      </c>
      <c r="H186" s="165" t="s">
        <v>446</v>
      </c>
      <c r="I186" s="13" t="s">
        <v>155</v>
      </c>
      <c r="J186" s="207">
        <f>G186/B186*0.15</f>
        <v>868.2</v>
      </c>
      <c r="K186" s="208" t="s">
        <v>431</v>
      </c>
      <c r="L186" s="209"/>
      <c r="M186" s="304" t="s">
        <v>451</v>
      </c>
    </row>
    <row r="187" ht="25.5" spans="1:13">
      <c r="A187" s="168"/>
      <c r="B187" s="298">
        <v>1</v>
      </c>
      <c r="C187" s="171" t="s">
        <v>15</v>
      </c>
      <c r="D187" s="176" t="s">
        <v>452</v>
      </c>
      <c r="E187" s="163">
        <v>980</v>
      </c>
      <c r="F187" s="163" t="s">
        <v>17</v>
      </c>
      <c r="G187" s="164">
        <v>6180</v>
      </c>
      <c r="H187" s="165"/>
      <c r="I187" s="13" t="s">
        <v>155</v>
      </c>
      <c r="J187" s="207" t="e">
        <f>#REF!/#REF!*0.15</f>
        <v>#REF!</v>
      </c>
      <c r="K187" s="208"/>
      <c r="L187" s="209"/>
      <c r="M187" s="304"/>
    </row>
    <row r="188" ht="36" spans="1:13">
      <c r="A188" s="300" t="s">
        <v>453</v>
      </c>
      <c r="B188" s="301"/>
      <c r="C188" s="301"/>
      <c r="D188" s="158"/>
      <c r="E188" s="158"/>
      <c r="F188" s="158"/>
      <c r="G188" s="190"/>
      <c r="H188" s="191"/>
      <c r="I188" s="191"/>
      <c r="J188" s="191"/>
      <c r="K188" s="218"/>
      <c r="L188" s="219"/>
      <c r="M188" s="214"/>
    </row>
    <row r="189" ht="27" customHeight="1" spans="1:13">
      <c r="A189" s="296" t="s">
        <v>454</v>
      </c>
      <c r="B189" s="302">
        <v>5</v>
      </c>
      <c r="C189" s="303" t="s">
        <v>455</v>
      </c>
      <c r="D189" s="225" t="s">
        <v>456</v>
      </c>
      <c r="E189" s="226">
        <v>901</v>
      </c>
      <c r="F189" s="226" t="s">
        <v>17</v>
      </c>
      <c r="G189" s="227">
        <v>12380</v>
      </c>
      <c r="H189" s="165" t="s">
        <v>457</v>
      </c>
      <c r="I189" s="13" t="s">
        <v>19</v>
      </c>
      <c r="J189" s="164">
        <f>G189/B189*0.16</f>
        <v>396.16</v>
      </c>
      <c r="K189" s="208" t="s">
        <v>458</v>
      </c>
      <c r="L189" s="209"/>
      <c r="M189" s="210" t="s">
        <v>459</v>
      </c>
    </row>
    <row r="190" ht="27" customHeight="1" spans="1:13">
      <c r="A190" s="297"/>
      <c r="B190" s="302">
        <v>1</v>
      </c>
      <c r="C190" s="303" t="s">
        <v>455</v>
      </c>
      <c r="D190" s="225" t="s">
        <v>460</v>
      </c>
      <c r="E190" s="226">
        <v>870</v>
      </c>
      <c r="F190" s="226" t="s">
        <v>17</v>
      </c>
      <c r="G190" s="227">
        <v>2890</v>
      </c>
      <c r="H190" s="165"/>
      <c r="I190" s="13"/>
      <c r="J190" s="164">
        <v>416</v>
      </c>
      <c r="K190" s="208"/>
      <c r="L190" s="209"/>
      <c r="M190" s="210"/>
    </row>
    <row r="191" ht="27" customHeight="1" spans="1:13">
      <c r="A191" s="297"/>
      <c r="B191" s="302">
        <v>4</v>
      </c>
      <c r="C191" s="303" t="s">
        <v>461</v>
      </c>
      <c r="D191" s="225" t="s">
        <v>462</v>
      </c>
      <c r="E191" s="226">
        <v>889</v>
      </c>
      <c r="F191" s="226" t="s">
        <v>17</v>
      </c>
      <c r="G191" s="227">
        <v>8790</v>
      </c>
      <c r="H191" s="165"/>
      <c r="I191" s="13"/>
      <c r="J191" s="164"/>
      <c r="K191" s="208"/>
      <c r="L191" s="209"/>
      <c r="M191" s="210"/>
    </row>
    <row r="192" ht="27" customHeight="1" spans="1:13">
      <c r="A192" s="297" t="s">
        <v>463</v>
      </c>
      <c r="B192" s="302">
        <v>1</v>
      </c>
      <c r="C192" s="303" t="s">
        <v>461</v>
      </c>
      <c r="D192" s="225" t="s">
        <v>464</v>
      </c>
      <c r="E192" s="226">
        <v>887</v>
      </c>
      <c r="F192" s="226" t="s">
        <v>17</v>
      </c>
      <c r="G192" s="227">
        <v>2560</v>
      </c>
      <c r="H192" s="165"/>
      <c r="I192" s="13"/>
      <c r="J192" s="164"/>
      <c r="K192" s="208"/>
      <c r="L192" s="209"/>
      <c r="M192" s="210"/>
    </row>
    <row r="193" ht="39" customHeight="1" spans="1:13">
      <c r="A193" s="12" t="s">
        <v>465</v>
      </c>
      <c r="B193" s="170">
        <v>5</v>
      </c>
      <c r="C193" s="192" t="s">
        <v>455</v>
      </c>
      <c r="D193" s="176" t="s">
        <v>466</v>
      </c>
      <c r="E193" s="163">
        <v>908</v>
      </c>
      <c r="F193" s="163" t="s">
        <v>17</v>
      </c>
      <c r="G193" s="164">
        <v>6530</v>
      </c>
      <c r="H193" s="165" t="s">
        <v>467</v>
      </c>
      <c r="I193" s="13" t="s">
        <v>19</v>
      </c>
      <c r="J193" s="164">
        <f>G193/B193*0.16</f>
        <v>208.96</v>
      </c>
      <c r="K193" s="208" t="s">
        <v>458</v>
      </c>
      <c r="L193" s="209"/>
      <c r="M193" s="210" t="s">
        <v>468</v>
      </c>
    </row>
    <row r="194" ht="39" customHeight="1" spans="1:13">
      <c r="A194" s="168"/>
      <c r="B194" s="170">
        <v>1</v>
      </c>
      <c r="C194" s="192" t="s">
        <v>455</v>
      </c>
      <c r="D194" s="176" t="s">
        <v>469</v>
      </c>
      <c r="E194" s="163">
        <v>867</v>
      </c>
      <c r="F194" s="163" t="s">
        <v>17</v>
      </c>
      <c r="G194" s="164">
        <v>1530</v>
      </c>
      <c r="H194" s="165"/>
      <c r="I194" s="13"/>
      <c r="J194" s="164">
        <v>212.8</v>
      </c>
      <c r="K194" s="208"/>
      <c r="L194" s="209"/>
      <c r="M194" s="210"/>
    </row>
    <row r="195" ht="39" customHeight="1" spans="1:13">
      <c r="A195" s="12" t="s">
        <v>470</v>
      </c>
      <c r="B195" s="170">
        <v>5</v>
      </c>
      <c r="C195" s="192" t="s">
        <v>455</v>
      </c>
      <c r="D195" s="176" t="s">
        <v>471</v>
      </c>
      <c r="E195" s="163">
        <v>910</v>
      </c>
      <c r="F195" s="163" t="s">
        <v>17</v>
      </c>
      <c r="G195" s="164">
        <v>9370</v>
      </c>
      <c r="H195" s="165" t="s">
        <v>467</v>
      </c>
      <c r="I195" s="13" t="s">
        <v>19</v>
      </c>
      <c r="J195" s="164">
        <f>G195/B195*0.16</f>
        <v>299.84</v>
      </c>
      <c r="K195" s="208" t="s">
        <v>458</v>
      </c>
      <c r="L195" s="209"/>
      <c r="M195" s="210" t="s">
        <v>472</v>
      </c>
    </row>
    <row r="196" ht="39" customHeight="1" spans="1:13">
      <c r="A196" s="168"/>
      <c r="B196" s="170">
        <v>1</v>
      </c>
      <c r="C196" s="192" t="s">
        <v>455</v>
      </c>
      <c r="D196" s="176" t="s">
        <v>473</v>
      </c>
      <c r="E196" s="163">
        <v>408</v>
      </c>
      <c r="F196" s="163" t="s">
        <v>17</v>
      </c>
      <c r="G196" s="164">
        <v>2190</v>
      </c>
      <c r="H196" s="165"/>
      <c r="I196" s="13"/>
      <c r="J196" s="164">
        <v>304</v>
      </c>
      <c r="K196" s="208"/>
      <c r="L196" s="209"/>
      <c r="M196" s="210"/>
    </row>
    <row r="197" ht="24" customHeight="1" spans="1:13">
      <c r="A197" s="160" t="s">
        <v>474</v>
      </c>
      <c r="B197" s="170">
        <v>5</v>
      </c>
      <c r="C197" s="192" t="s">
        <v>455</v>
      </c>
      <c r="D197" s="176" t="s">
        <v>475</v>
      </c>
      <c r="E197" s="163">
        <v>907</v>
      </c>
      <c r="F197" s="163" t="s">
        <v>17</v>
      </c>
      <c r="G197" s="164">
        <v>10760</v>
      </c>
      <c r="H197" s="165" t="s">
        <v>467</v>
      </c>
      <c r="I197" s="13" t="s">
        <v>19</v>
      </c>
      <c r="J197" s="164">
        <f>G197/B197*0.16</f>
        <v>344.32</v>
      </c>
      <c r="K197" s="208" t="s">
        <v>458</v>
      </c>
      <c r="L197" s="209"/>
      <c r="M197" s="210" t="s">
        <v>476</v>
      </c>
    </row>
    <row r="198" ht="24" customHeight="1" spans="1:13">
      <c r="A198" s="160"/>
      <c r="B198" s="170">
        <v>1</v>
      </c>
      <c r="C198" s="192" t="s">
        <v>455</v>
      </c>
      <c r="D198" s="176" t="s">
        <v>477</v>
      </c>
      <c r="E198" s="163">
        <v>882</v>
      </c>
      <c r="F198" s="163" t="s">
        <v>17</v>
      </c>
      <c r="G198" s="164">
        <v>2510</v>
      </c>
      <c r="H198" s="165"/>
      <c r="I198" s="13"/>
      <c r="J198" s="164"/>
      <c r="K198" s="208"/>
      <c r="L198" s="209"/>
      <c r="M198" s="210"/>
    </row>
    <row r="199" ht="24" customHeight="1" spans="1:13">
      <c r="A199" s="160" t="s">
        <v>478</v>
      </c>
      <c r="B199" s="170">
        <v>4</v>
      </c>
      <c r="C199" s="192" t="s">
        <v>461</v>
      </c>
      <c r="D199" s="306" t="s">
        <v>479</v>
      </c>
      <c r="E199" s="307">
        <v>909</v>
      </c>
      <c r="F199" s="307" t="s">
        <v>17</v>
      </c>
      <c r="G199" s="164">
        <v>7740</v>
      </c>
      <c r="H199" s="165" t="s">
        <v>480</v>
      </c>
      <c r="I199" s="13" t="s">
        <v>19</v>
      </c>
      <c r="J199" s="164">
        <f>G199/B199*0.16</f>
        <v>309.6</v>
      </c>
      <c r="K199" s="208" t="s">
        <v>458</v>
      </c>
      <c r="L199" s="209"/>
      <c r="M199" s="210" t="s">
        <v>472</v>
      </c>
    </row>
    <row r="200" ht="24" customHeight="1" spans="1:13">
      <c r="A200" s="160"/>
      <c r="B200" s="170">
        <v>1</v>
      </c>
      <c r="C200" s="192" t="s">
        <v>461</v>
      </c>
      <c r="D200" s="306" t="s">
        <v>481</v>
      </c>
      <c r="E200" s="307">
        <v>409</v>
      </c>
      <c r="F200" s="307" t="s">
        <v>17</v>
      </c>
      <c r="G200" s="164">
        <v>2270</v>
      </c>
      <c r="H200" s="165"/>
      <c r="I200" s="13"/>
      <c r="J200" s="164"/>
      <c r="K200" s="208"/>
      <c r="L200" s="209"/>
      <c r="M200" s="210"/>
    </row>
    <row r="201" ht="39" customHeight="1" spans="1:13">
      <c r="A201" s="12" t="s">
        <v>482</v>
      </c>
      <c r="B201" s="167">
        <v>5</v>
      </c>
      <c r="C201" s="169" t="s">
        <v>455</v>
      </c>
      <c r="D201" s="176" t="s">
        <v>483</v>
      </c>
      <c r="E201" s="163">
        <v>1111</v>
      </c>
      <c r="F201" s="163" t="s">
        <v>17</v>
      </c>
      <c r="G201" s="164">
        <v>11550</v>
      </c>
      <c r="H201" s="165" t="s">
        <v>467</v>
      </c>
      <c r="I201" s="13" t="s">
        <v>19</v>
      </c>
      <c r="J201" s="164">
        <f>G201/B201*0.16</f>
        <v>369.6</v>
      </c>
      <c r="K201" s="208" t="s">
        <v>458</v>
      </c>
      <c r="L201" s="209"/>
      <c r="M201" s="210"/>
    </row>
    <row r="202" ht="39" customHeight="1" spans="1:13">
      <c r="A202" s="168"/>
      <c r="B202" s="167">
        <v>1</v>
      </c>
      <c r="C202" s="169" t="s">
        <v>455</v>
      </c>
      <c r="D202" s="176" t="s">
        <v>484</v>
      </c>
      <c r="E202" s="163">
        <v>1113</v>
      </c>
      <c r="F202" s="163" t="s">
        <v>17</v>
      </c>
      <c r="G202" s="164">
        <v>2770</v>
      </c>
      <c r="H202" s="165"/>
      <c r="I202" s="13"/>
      <c r="J202" s="164">
        <v>385.6</v>
      </c>
      <c r="K202" s="208"/>
      <c r="L202" s="209"/>
      <c r="M202" s="210"/>
    </row>
    <row r="203" ht="30" customHeight="1" spans="1:13">
      <c r="A203" s="12" t="s">
        <v>485</v>
      </c>
      <c r="B203" s="170">
        <v>5</v>
      </c>
      <c r="C203" s="192" t="s">
        <v>455</v>
      </c>
      <c r="D203" s="176" t="s">
        <v>486</v>
      </c>
      <c r="E203" s="163">
        <v>1061</v>
      </c>
      <c r="F203" s="163" t="s">
        <v>17</v>
      </c>
      <c r="G203" s="164">
        <v>11890</v>
      </c>
      <c r="H203" s="165" t="s">
        <v>467</v>
      </c>
      <c r="I203" s="13" t="s">
        <v>19</v>
      </c>
      <c r="J203" s="164">
        <f>G203/B203*0.16</f>
        <v>380.48</v>
      </c>
      <c r="K203" s="208" t="s">
        <v>458</v>
      </c>
      <c r="L203" s="209"/>
      <c r="M203" s="210" t="s">
        <v>487</v>
      </c>
    </row>
    <row r="204" ht="30" customHeight="1" spans="1:13">
      <c r="A204" s="168"/>
      <c r="B204" s="170">
        <v>1</v>
      </c>
      <c r="C204" s="192" t="s">
        <v>455</v>
      </c>
      <c r="D204" s="176" t="s">
        <v>488</v>
      </c>
      <c r="E204" s="163">
        <v>1062</v>
      </c>
      <c r="F204" s="163" t="s">
        <v>17</v>
      </c>
      <c r="G204" s="164">
        <v>2730</v>
      </c>
      <c r="H204" s="165"/>
      <c r="I204" s="13"/>
      <c r="J204" s="164">
        <v>379.2</v>
      </c>
      <c r="K204" s="208"/>
      <c r="L204" s="209"/>
      <c r="M204" s="210"/>
    </row>
    <row r="205" ht="30" customHeight="1" spans="1:13">
      <c r="A205" s="168"/>
      <c r="B205" s="261">
        <v>4</v>
      </c>
      <c r="C205" s="308" t="s">
        <v>461</v>
      </c>
      <c r="D205" s="309" t="s">
        <v>489</v>
      </c>
      <c r="E205" s="310">
        <v>1060</v>
      </c>
      <c r="F205" s="310" t="s">
        <v>17</v>
      </c>
      <c r="G205" s="311">
        <v>7620</v>
      </c>
      <c r="H205" s="165"/>
      <c r="I205" s="13"/>
      <c r="J205" s="164"/>
      <c r="K205" s="208"/>
      <c r="L205" s="209"/>
      <c r="M205" s="210"/>
    </row>
    <row r="206" ht="30" customHeight="1" spans="1:13">
      <c r="A206" s="168"/>
      <c r="B206" s="261">
        <v>1</v>
      </c>
      <c r="C206" s="308" t="s">
        <v>461</v>
      </c>
      <c r="D206" s="309" t="s">
        <v>490</v>
      </c>
      <c r="E206" s="310">
        <v>1065</v>
      </c>
      <c r="F206" s="310" t="s">
        <v>17</v>
      </c>
      <c r="G206" s="311">
        <v>2210</v>
      </c>
      <c r="H206" s="165"/>
      <c r="I206" s="13"/>
      <c r="J206" s="164"/>
      <c r="K206" s="208"/>
      <c r="L206" s="209"/>
      <c r="M206" s="210"/>
    </row>
    <row r="207" ht="27" customHeight="1" spans="1:13">
      <c r="A207" s="253" t="s">
        <v>491</v>
      </c>
      <c r="B207" s="237">
        <v>5</v>
      </c>
      <c r="C207" s="238" t="s">
        <v>455</v>
      </c>
      <c r="D207" s="256" t="s">
        <v>492</v>
      </c>
      <c r="E207" s="257">
        <v>1082</v>
      </c>
      <c r="F207" s="257" t="s">
        <v>17</v>
      </c>
      <c r="G207" s="258">
        <v>13160</v>
      </c>
      <c r="H207" s="242" t="s">
        <v>467</v>
      </c>
      <c r="I207" s="283" t="s">
        <v>19</v>
      </c>
      <c r="J207" s="258">
        <f>G207/B207*0.16</f>
        <v>421.12</v>
      </c>
      <c r="K207" s="285" t="s">
        <v>458</v>
      </c>
      <c r="L207" s="286"/>
      <c r="M207" s="287" t="s">
        <v>493</v>
      </c>
    </row>
    <row r="208" ht="27" customHeight="1" spans="1:13">
      <c r="A208" s="312"/>
      <c r="B208" s="237">
        <v>1</v>
      </c>
      <c r="C208" s="238" t="s">
        <v>455</v>
      </c>
      <c r="D208" s="256" t="s">
        <v>494</v>
      </c>
      <c r="E208" s="257">
        <v>1083</v>
      </c>
      <c r="F208" s="257" t="s">
        <v>17</v>
      </c>
      <c r="G208" s="258">
        <v>3020</v>
      </c>
      <c r="H208" s="242"/>
      <c r="I208" s="283"/>
      <c r="J208" s="258">
        <v>420.8</v>
      </c>
      <c r="K208" s="285"/>
      <c r="L208" s="286"/>
      <c r="M208" s="287"/>
    </row>
    <row r="209" ht="27" customHeight="1" spans="1:13">
      <c r="A209" s="312"/>
      <c r="B209" s="237">
        <v>4</v>
      </c>
      <c r="C209" s="238" t="s">
        <v>461</v>
      </c>
      <c r="D209" s="256" t="s">
        <v>495</v>
      </c>
      <c r="E209" s="257">
        <v>1085</v>
      </c>
      <c r="F209" s="257" t="s">
        <v>17</v>
      </c>
      <c r="G209" s="258">
        <v>10420</v>
      </c>
      <c r="H209" s="242"/>
      <c r="I209" s="283"/>
      <c r="J209" s="258"/>
      <c r="K209" s="285"/>
      <c r="L209" s="286"/>
      <c r="M209" s="287"/>
    </row>
    <row r="210" ht="27" customHeight="1" spans="1:13">
      <c r="A210" s="312"/>
      <c r="B210" s="237">
        <v>1</v>
      </c>
      <c r="C210" s="238" t="s">
        <v>461</v>
      </c>
      <c r="D210" s="256" t="s">
        <v>496</v>
      </c>
      <c r="E210" s="257">
        <v>1086</v>
      </c>
      <c r="F210" s="257" t="s">
        <v>17</v>
      </c>
      <c r="G210" s="258">
        <v>2990</v>
      </c>
      <c r="H210" s="242"/>
      <c r="I210" s="283"/>
      <c r="J210" s="258"/>
      <c r="K210" s="285"/>
      <c r="L210" s="286"/>
      <c r="M210" s="287"/>
    </row>
    <row r="211" ht="51" customHeight="1" spans="1:13">
      <c r="A211" s="12" t="s">
        <v>497</v>
      </c>
      <c r="B211" s="167">
        <v>12</v>
      </c>
      <c r="C211" s="169" t="s">
        <v>455</v>
      </c>
      <c r="D211" s="176" t="s">
        <v>498</v>
      </c>
      <c r="E211" s="163">
        <v>1058</v>
      </c>
      <c r="F211" s="163" t="s">
        <v>17</v>
      </c>
      <c r="G211" s="164">
        <v>15010</v>
      </c>
      <c r="H211" s="165" t="s">
        <v>499</v>
      </c>
      <c r="I211" s="13" t="s">
        <v>64</v>
      </c>
      <c r="J211" s="207">
        <f>G211/B211*0.3</f>
        <v>375.25</v>
      </c>
      <c r="K211" s="208" t="s">
        <v>20</v>
      </c>
      <c r="L211" s="209"/>
      <c r="M211" s="210" t="s">
        <v>500</v>
      </c>
    </row>
    <row r="212" ht="15" spans="1:13">
      <c r="A212" s="168"/>
      <c r="B212" s="167">
        <v>3</v>
      </c>
      <c r="C212" s="169" t="s">
        <v>455</v>
      </c>
      <c r="D212" s="176" t="s">
        <v>501</v>
      </c>
      <c r="E212" s="163">
        <v>1185</v>
      </c>
      <c r="F212" s="163" t="s">
        <v>17</v>
      </c>
      <c r="G212" s="164">
        <v>4210</v>
      </c>
      <c r="H212" s="165"/>
      <c r="I212" s="13"/>
      <c r="J212" s="207">
        <v>379</v>
      </c>
      <c r="K212" s="208"/>
      <c r="L212" s="209"/>
      <c r="M212" s="210"/>
    </row>
    <row r="213" ht="33.75" spans="1:13">
      <c r="A213" s="8" t="s">
        <v>502</v>
      </c>
      <c r="B213" s="263">
        <v>10</v>
      </c>
      <c r="C213" s="169" t="s">
        <v>503</v>
      </c>
      <c r="D213" s="176" t="s">
        <v>504</v>
      </c>
      <c r="E213" s="163">
        <v>1296</v>
      </c>
      <c r="F213" s="163" t="s">
        <v>17</v>
      </c>
      <c r="G213" s="164">
        <v>30430</v>
      </c>
      <c r="H213" s="165" t="s">
        <v>505</v>
      </c>
      <c r="I213" s="13" t="s">
        <v>19</v>
      </c>
      <c r="J213" s="193">
        <f t="shared" ref="J213:J224" si="2">G213/B213*0.3</f>
        <v>912.9</v>
      </c>
      <c r="K213" s="208" t="s">
        <v>506</v>
      </c>
      <c r="L213" s="209"/>
      <c r="M213" s="210" t="s">
        <v>507</v>
      </c>
    </row>
    <row r="214" ht="33.75" spans="1:13">
      <c r="A214" s="8"/>
      <c r="B214" s="263">
        <v>3</v>
      </c>
      <c r="C214" s="169" t="s">
        <v>503</v>
      </c>
      <c r="D214" s="176" t="s">
        <v>508</v>
      </c>
      <c r="E214" s="163">
        <v>1294</v>
      </c>
      <c r="F214" s="163" t="s">
        <v>17</v>
      </c>
      <c r="G214" s="164">
        <v>10050</v>
      </c>
      <c r="H214" s="165" t="s">
        <v>505</v>
      </c>
      <c r="I214" s="13" t="s">
        <v>19</v>
      </c>
      <c r="J214" s="193">
        <f t="shared" si="2"/>
        <v>1005</v>
      </c>
      <c r="K214" s="208" t="s">
        <v>506</v>
      </c>
      <c r="L214" s="209"/>
      <c r="M214" s="210"/>
    </row>
    <row r="215" ht="33.75" spans="1:13">
      <c r="A215" s="8" t="s">
        <v>509</v>
      </c>
      <c r="B215" s="263">
        <v>10</v>
      </c>
      <c r="C215" s="169" t="s">
        <v>510</v>
      </c>
      <c r="D215" s="176" t="s">
        <v>511</v>
      </c>
      <c r="E215" s="163">
        <v>1297</v>
      </c>
      <c r="F215" s="163" t="s">
        <v>17</v>
      </c>
      <c r="G215" s="164">
        <v>30430</v>
      </c>
      <c r="H215" s="165" t="s">
        <v>505</v>
      </c>
      <c r="I215" s="13" t="s">
        <v>19</v>
      </c>
      <c r="J215" s="193">
        <f t="shared" si="2"/>
        <v>912.9</v>
      </c>
      <c r="K215" s="208" t="s">
        <v>506</v>
      </c>
      <c r="L215" s="209"/>
      <c r="M215" s="210" t="s">
        <v>507</v>
      </c>
    </row>
    <row r="216" ht="33.75" spans="1:13">
      <c r="A216" s="8"/>
      <c r="B216" s="263">
        <v>3</v>
      </c>
      <c r="C216" s="169" t="s">
        <v>510</v>
      </c>
      <c r="D216" s="176" t="s">
        <v>512</v>
      </c>
      <c r="E216" s="163">
        <v>1299</v>
      </c>
      <c r="F216" s="163" t="s">
        <v>17</v>
      </c>
      <c r="G216" s="164">
        <v>10050</v>
      </c>
      <c r="H216" s="165" t="s">
        <v>505</v>
      </c>
      <c r="I216" s="13" t="s">
        <v>19</v>
      </c>
      <c r="J216" s="193">
        <f t="shared" si="2"/>
        <v>1005</v>
      </c>
      <c r="K216" s="208" t="s">
        <v>506</v>
      </c>
      <c r="L216" s="209"/>
      <c r="M216" s="210"/>
    </row>
    <row r="217" ht="33.75" spans="1:13">
      <c r="A217" s="8" t="s">
        <v>513</v>
      </c>
      <c r="B217" s="263">
        <v>10</v>
      </c>
      <c r="C217" s="169" t="s">
        <v>514</v>
      </c>
      <c r="D217" s="176" t="s">
        <v>515</v>
      </c>
      <c r="E217" s="163">
        <v>1303</v>
      </c>
      <c r="F217" s="163" t="s">
        <v>17</v>
      </c>
      <c r="G217" s="164">
        <v>35250</v>
      </c>
      <c r="H217" s="165" t="s">
        <v>505</v>
      </c>
      <c r="I217" s="13" t="s">
        <v>19</v>
      </c>
      <c r="J217" s="193">
        <f t="shared" si="2"/>
        <v>1057.5</v>
      </c>
      <c r="K217" s="208" t="s">
        <v>506</v>
      </c>
      <c r="L217" s="209"/>
      <c r="M217" s="210" t="s">
        <v>507</v>
      </c>
    </row>
    <row r="218" ht="33.75" spans="1:13">
      <c r="A218" s="8"/>
      <c r="B218" s="263">
        <v>3</v>
      </c>
      <c r="C218" s="169" t="s">
        <v>514</v>
      </c>
      <c r="D218" s="176" t="s">
        <v>516</v>
      </c>
      <c r="E218" s="163">
        <v>1305</v>
      </c>
      <c r="F218" s="163" t="s">
        <v>17</v>
      </c>
      <c r="G218" s="164">
        <v>11640</v>
      </c>
      <c r="H218" s="165" t="s">
        <v>505</v>
      </c>
      <c r="I218" s="13" t="s">
        <v>19</v>
      </c>
      <c r="J218" s="193">
        <f t="shared" si="2"/>
        <v>1164</v>
      </c>
      <c r="K218" s="208" t="s">
        <v>506</v>
      </c>
      <c r="L218" s="209"/>
      <c r="M218" s="210" t="s">
        <v>507</v>
      </c>
    </row>
    <row r="219" ht="33.75" spans="1:13">
      <c r="A219" s="8" t="s">
        <v>517</v>
      </c>
      <c r="B219" s="263">
        <v>10</v>
      </c>
      <c r="C219" s="169" t="s">
        <v>518</v>
      </c>
      <c r="D219" s="176" t="s">
        <v>519</v>
      </c>
      <c r="E219" s="163">
        <v>1302</v>
      </c>
      <c r="F219" s="163" t="s">
        <v>17</v>
      </c>
      <c r="G219" s="164">
        <v>35250</v>
      </c>
      <c r="H219" s="165" t="s">
        <v>505</v>
      </c>
      <c r="I219" s="13" t="s">
        <v>19</v>
      </c>
      <c r="J219" s="193">
        <f t="shared" si="2"/>
        <v>1057.5</v>
      </c>
      <c r="K219" s="208" t="s">
        <v>506</v>
      </c>
      <c r="L219" s="209"/>
      <c r="M219" s="210" t="s">
        <v>507</v>
      </c>
    </row>
    <row r="220" ht="33.75" spans="1:13">
      <c r="A220" s="8"/>
      <c r="B220" s="263">
        <v>3</v>
      </c>
      <c r="C220" s="169" t="s">
        <v>518</v>
      </c>
      <c r="D220" s="176" t="s">
        <v>520</v>
      </c>
      <c r="E220" s="163">
        <v>1300</v>
      </c>
      <c r="F220" s="163" t="s">
        <v>17</v>
      </c>
      <c r="G220" s="164">
        <v>11640</v>
      </c>
      <c r="H220" s="165" t="s">
        <v>505</v>
      </c>
      <c r="I220" s="13" t="s">
        <v>19</v>
      </c>
      <c r="J220" s="193">
        <f t="shared" si="2"/>
        <v>1164</v>
      </c>
      <c r="K220" s="208" t="s">
        <v>506</v>
      </c>
      <c r="L220" s="209"/>
      <c r="M220" s="210" t="s">
        <v>507</v>
      </c>
    </row>
    <row r="221" ht="33.75" spans="1:13">
      <c r="A221" s="8" t="s">
        <v>521</v>
      </c>
      <c r="B221" s="263">
        <v>10</v>
      </c>
      <c r="C221" s="169" t="s">
        <v>522</v>
      </c>
      <c r="D221" s="176" t="s">
        <v>523</v>
      </c>
      <c r="E221" s="163">
        <v>1308</v>
      </c>
      <c r="F221" s="163" t="s">
        <v>17</v>
      </c>
      <c r="G221" s="164">
        <v>35250</v>
      </c>
      <c r="H221" s="165" t="s">
        <v>505</v>
      </c>
      <c r="I221" s="13" t="s">
        <v>19</v>
      </c>
      <c r="J221" s="193">
        <f t="shared" si="2"/>
        <v>1057.5</v>
      </c>
      <c r="K221" s="208" t="s">
        <v>506</v>
      </c>
      <c r="L221" s="209"/>
      <c r="M221" s="210" t="s">
        <v>507</v>
      </c>
    </row>
    <row r="222" ht="33.75" spans="1:13">
      <c r="A222" s="8"/>
      <c r="B222" s="263">
        <v>3</v>
      </c>
      <c r="C222" s="169" t="s">
        <v>522</v>
      </c>
      <c r="D222" s="176" t="s">
        <v>524</v>
      </c>
      <c r="E222" s="163">
        <v>1306</v>
      </c>
      <c r="F222" s="163" t="s">
        <v>17</v>
      </c>
      <c r="G222" s="164">
        <v>11640</v>
      </c>
      <c r="H222" s="165" t="s">
        <v>505</v>
      </c>
      <c r="I222" s="13" t="s">
        <v>19</v>
      </c>
      <c r="J222" s="193">
        <f t="shared" si="2"/>
        <v>1164</v>
      </c>
      <c r="K222" s="208" t="s">
        <v>506</v>
      </c>
      <c r="L222" s="209"/>
      <c r="M222" s="210" t="s">
        <v>507</v>
      </c>
    </row>
    <row r="223" ht="33.75" spans="1:13">
      <c r="A223" s="8" t="s">
        <v>525</v>
      </c>
      <c r="B223" s="263">
        <v>10</v>
      </c>
      <c r="C223" s="169" t="s">
        <v>526</v>
      </c>
      <c r="D223" s="176" t="s">
        <v>527</v>
      </c>
      <c r="E223" s="163">
        <v>1309</v>
      </c>
      <c r="F223" s="163" t="s">
        <v>17</v>
      </c>
      <c r="G223" s="164">
        <v>35250</v>
      </c>
      <c r="H223" s="165" t="s">
        <v>505</v>
      </c>
      <c r="I223" s="13" t="s">
        <v>19</v>
      </c>
      <c r="J223" s="193">
        <f t="shared" si="2"/>
        <v>1057.5</v>
      </c>
      <c r="K223" s="208" t="s">
        <v>506</v>
      </c>
      <c r="L223" s="209"/>
      <c r="M223" s="210" t="s">
        <v>507</v>
      </c>
    </row>
    <row r="224" ht="33.75" spans="1:13">
      <c r="A224" s="8"/>
      <c r="B224" s="263">
        <v>3</v>
      </c>
      <c r="C224" s="169" t="s">
        <v>526</v>
      </c>
      <c r="D224" s="176" t="s">
        <v>528</v>
      </c>
      <c r="E224" s="163">
        <v>1311</v>
      </c>
      <c r="F224" s="163" t="s">
        <v>17</v>
      </c>
      <c r="G224" s="164">
        <v>11640</v>
      </c>
      <c r="H224" s="165" t="s">
        <v>505</v>
      </c>
      <c r="I224" s="13" t="s">
        <v>19</v>
      </c>
      <c r="J224" s="193">
        <f t="shared" si="2"/>
        <v>1164</v>
      </c>
      <c r="K224" s="208" t="s">
        <v>506</v>
      </c>
      <c r="L224" s="209"/>
      <c r="M224" s="210" t="s">
        <v>507</v>
      </c>
    </row>
    <row r="225" ht="21" spans="1:13">
      <c r="A225" s="156" t="s">
        <v>529</v>
      </c>
      <c r="B225" s="157"/>
      <c r="C225" s="157"/>
      <c r="D225" s="158"/>
      <c r="E225" s="158"/>
      <c r="F225" s="158"/>
      <c r="G225" s="190"/>
      <c r="H225" s="191"/>
      <c r="I225" s="191"/>
      <c r="J225" s="191"/>
      <c r="K225" s="218"/>
      <c r="L225" s="219"/>
      <c r="M225" s="214"/>
    </row>
    <row r="226" ht="27" customHeight="1" spans="1:13">
      <c r="A226" s="313" t="s">
        <v>530</v>
      </c>
      <c r="B226" s="237">
        <v>12</v>
      </c>
      <c r="C226" s="238" t="s">
        <v>455</v>
      </c>
      <c r="D226" s="256" t="s">
        <v>531</v>
      </c>
      <c r="E226" s="257">
        <v>111</v>
      </c>
      <c r="F226" s="257" t="s">
        <v>17</v>
      </c>
      <c r="G226" s="258">
        <v>7310</v>
      </c>
      <c r="H226" s="242" t="s">
        <v>532</v>
      </c>
      <c r="I226" s="283" t="s">
        <v>19</v>
      </c>
      <c r="J226" s="258">
        <f>G226/B226*0.18</f>
        <v>109.65</v>
      </c>
      <c r="K226" s="285" t="s">
        <v>458</v>
      </c>
      <c r="L226" s="286"/>
      <c r="M226" s="327" t="s">
        <v>533</v>
      </c>
    </row>
    <row r="227" ht="33" customHeight="1" spans="1:13">
      <c r="A227" s="314"/>
      <c r="B227" s="237">
        <v>3</v>
      </c>
      <c r="C227" s="238" t="s">
        <v>455</v>
      </c>
      <c r="D227" s="256" t="s">
        <v>534</v>
      </c>
      <c r="E227" s="257">
        <v>110</v>
      </c>
      <c r="F227" s="257" t="s">
        <v>17</v>
      </c>
      <c r="G227" s="258">
        <v>2210</v>
      </c>
      <c r="H227" s="242"/>
      <c r="I227" s="283"/>
      <c r="J227" s="258"/>
      <c r="K227" s="285"/>
      <c r="L227" s="286"/>
      <c r="M227" s="328"/>
    </row>
    <row r="228" ht="24" customHeight="1" spans="1:13">
      <c r="A228" s="12" t="s">
        <v>535</v>
      </c>
      <c r="B228" s="170">
        <v>12</v>
      </c>
      <c r="C228" s="192" t="s">
        <v>455</v>
      </c>
      <c r="D228" s="176" t="s">
        <v>536</v>
      </c>
      <c r="E228" s="163">
        <v>114</v>
      </c>
      <c r="F228" s="163" t="s">
        <v>17</v>
      </c>
      <c r="G228" s="164">
        <v>11730</v>
      </c>
      <c r="H228" s="165" t="s">
        <v>532</v>
      </c>
      <c r="I228" s="13" t="s">
        <v>19</v>
      </c>
      <c r="J228" s="164">
        <f>G228/B228*0.18</f>
        <v>175.95</v>
      </c>
      <c r="K228" s="208" t="s">
        <v>458</v>
      </c>
      <c r="L228" s="209"/>
      <c r="M228" s="210" t="s">
        <v>537</v>
      </c>
    </row>
    <row r="229" ht="24" customHeight="1" spans="1:13">
      <c r="A229" s="168"/>
      <c r="B229" s="170">
        <v>3</v>
      </c>
      <c r="C229" s="192" t="s">
        <v>455</v>
      </c>
      <c r="D229" s="176" t="s">
        <v>538</v>
      </c>
      <c r="E229" s="163">
        <v>113</v>
      </c>
      <c r="F229" s="163" t="s">
        <v>17</v>
      </c>
      <c r="G229" s="164">
        <v>3530</v>
      </c>
      <c r="H229" s="165"/>
      <c r="I229" s="13"/>
      <c r="J229" s="164">
        <v>190.8</v>
      </c>
      <c r="K229" s="208"/>
      <c r="L229" s="209"/>
      <c r="M229" s="210"/>
    </row>
    <row r="230" ht="24" customHeight="1" spans="1:13">
      <c r="A230" s="168"/>
      <c r="B230" s="170">
        <v>1</v>
      </c>
      <c r="C230" s="192" t="s">
        <v>455</v>
      </c>
      <c r="D230" s="176" t="s">
        <v>539</v>
      </c>
      <c r="E230" s="163">
        <v>561</v>
      </c>
      <c r="F230" s="163" t="s">
        <v>17</v>
      </c>
      <c r="G230" s="164">
        <v>1400</v>
      </c>
      <c r="H230" s="165"/>
      <c r="I230" s="13"/>
      <c r="J230" s="164"/>
      <c r="K230" s="208"/>
      <c r="L230" s="209"/>
      <c r="M230" s="210"/>
    </row>
    <row r="231" ht="24" customHeight="1" spans="1:13">
      <c r="A231" s="168"/>
      <c r="B231" s="170">
        <v>11</v>
      </c>
      <c r="C231" s="192" t="s">
        <v>461</v>
      </c>
      <c r="D231" s="176" t="s">
        <v>540</v>
      </c>
      <c r="E231" s="163">
        <v>316</v>
      </c>
      <c r="F231" s="163" t="s">
        <v>17</v>
      </c>
      <c r="G231" s="164">
        <v>9880</v>
      </c>
      <c r="H231" s="165"/>
      <c r="I231" s="13" t="s">
        <v>19</v>
      </c>
      <c r="J231" s="164">
        <f>G231/B231*0.18</f>
        <v>161.672727272727</v>
      </c>
      <c r="K231" s="208"/>
      <c r="L231" s="209"/>
      <c r="M231" s="210"/>
    </row>
    <row r="232" ht="24" customHeight="1" spans="1:13">
      <c r="A232" s="168"/>
      <c r="B232" s="170">
        <v>3</v>
      </c>
      <c r="C232" s="192" t="s">
        <v>461</v>
      </c>
      <c r="D232" s="176" t="s">
        <v>541</v>
      </c>
      <c r="E232" s="163">
        <v>317</v>
      </c>
      <c r="F232" s="163" t="s">
        <v>17</v>
      </c>
      <c r="G232" s="164">
        <v>3230</v>
      </c>
      <c r="H232" s="165"/>
      <c r="I232" s="13"/>
      <c r="J232" s="164">
        <v>174.6</v>
      </c>
      <c r="K232" s="208"/>
      <c r="L232" s="209"/>
      <c r="M232" s="210"/>
    </row>
    <row r="233" ht="24" customHeight="1" spans="1:13">
      <c r="A233" s="168"/>
      <c r="B233" s="170">
        <v>1</v>
      </c>
      <c r="C233" s="192" t="s">
        <v>461</v>
      </c>
      <c r="D233" s="176" t="s">
        <v>542</v>
      </c>
      <c r="E233" s="163">
        <v>466</v>
      </c>
      <c r="F233" s="163" t="s">
        <v>17</v>
      </c>
      <c r="G233" s="164">
        <v>1290</v>
      </c>
      <c r="H233" s="165"/>
      <c r="I233" s="13"/>
      <c r="J233" s="164"/>
      <c r="K233" s="208"/>
      <c r="L233" s="209"/>
      <c r="M233" s="210"/>
    </row>
    <row r="234" ht="30" customHeight="1" spans="1:13">
      <c r="A234" s="20" t="s">
        <v>543</v>
      </c>
      <c r="B234" s="170">
        <v>12</v>
      </c>
      <c r="C234" s="192" t="s">
        <v>455</v>
      </c>
      <c r="D234" s="176" t="s">
        <v>544</v>
      </c>
      <c r="E234" s="163">
        <v>1180</v>
      </c>
      <c r="F234" s="163" t="s">
        <v>17</v>
      </c>
      <c r="G234" s="164">
        <v>13450</v>
      </c>
      <c r="H234" s="165" t="s">
        <v>532</v>
      </c>
      <c r="I234" s="13" t="s">
        <v>19</v>
      </c>
      <c r="J234" s="164">
        <f>G234/B234*0.18</f>
        <v>201.75</v>
      </c>
      <c r="K234" s="208" t="s">
        <v>458</v>
      </c>
      <c r="L234" s="209"/>
      <c r="M234" s="210" t="s">
        <v>537</v>
      </c>
    </row>
    <row r="235" ht="30" customHeight="1" spans="1:13">
      <c r="A235" s="315"/>
      <c r="B235" s="170">
        <v>3</v>
      </c>
      <c r="C235" s="192" t="s">
        <v>455</v>
      </c>
      <c r="D235" s="176" t="s">
        <v>545</v>
      </c>
      <c r="E235" s="163">
        <v>1181</v>
      </c>
      <c r="F235" s="163" t="s">
        <v>17</v>
      </c>
      <c r="G235" s="164">
        <v>3960</v>
      </c>
      <c r="H235" s="165"/>
      <c r="I235" s="13"/>
      <c r="J235" s="164">
        <v>214.2</v>
      </c>
      <c r="K235" s="208"/>
      <c r="L235" s="209"/>
      <c r="M235" s="210"/>
    </row>
    <row r="236" ht="30" customHeight="1" spans="1:13">
      <c r="A236" s="315"/>
      <c r="B236" s="170">
        <v>1</v>
      </c>
      <c r="C236" s="192" t="s">
        <v>455</v>
      </c>
      <c r="D236" s="176" t="s">
        <v>546</v>
      </c>
      <c r="E236" s="163">
        <v>1223</v>
      </c>
      <c r="F236" s="163" t="s">
        <v>17</v>
      </c>
      <c r="G236" s="164">
        <v>1540</v>
      </c>
      <c r="H236" s="165"/>
      <c r="I236" s="13"/>
      <c r="J236" s="164"/>
      <c r="K236" s="208"/>
      <c r="L236" s="209"/>
      <c r="M236" s="210"/>
    </row>
    <row r="237" ht="30" customHeight="1" spans="1:13">
      <c r="A237" s="315"/>
      <c r="B237" s="170">
        <v>11</v>
      </c>
      <c r="C237" s="192" t="s">
        <v>461</v>
      </c>
      <c r="D237" s="176" t="s">
        <v>547</v>
      </c>
      <c r="E237" s="163">
        <v>1225</v>
      </c>
      <c r="F237" s="163" t="s">
        <v>17</v>
      </c>
      <c r="G237" s="164">
        <v>11440</v>
      </c>
      <c r="H237" s="165"/>
      <c r="I237" s="13" t="s">
        <v>19</v>
      </c>
      <c r="J237" s="164">
        <f>G237/B237*0.18</f>
        <v>187.2</v>
      </c>
      <c r="K237" s="208"/>
      <c r="L237" s="209"/>
      <c r="M237" s="210"/>
    </row>
    <row r="238" ht="30" customHeight="1" spans="1:13">
      <c r="A238" s="315"/>
      <c r="B238" s="170">
        <v>3</v>
      </c>
      <c r="C238" s="192" t="s">
        <v>461</v>
      </c>
      <c r="D238" s="176" t="s">
        <v>548</v>
      </c>
      <c r="E238" s="163">
        <v>1226</v>
      </c>
      <c r="F238" s="163" t="s">
        <v>17</v>
      </c>
      <c r="G238" s="164">
        <v>3640</v>
      </c>
      <c r="H238" s="165"/>
      <c r="I238" s="13"/>
      <c r="J238" s="164">
        <v>196.8</v>
      </c>
      <c r="K238" s="208"/>
      <c r="L238" s="209"/>
      <c r="M238" s="210"/>
    </row>
    <row r="239" ht="30" customHeight="1" spans="1:13">
      <c r="A239" s="315"/>
      <c r="B239" s="170">
        <v>1</v>
      </c>
      <c r="C239" s="192" t="s">
        <v>461</v>
      </c>
      <c r="D239" s="176" t="s">
        <v>549</v>
      </c>
      <c r="E239" s="163">
        <v>1224</v>
      </c>
      <c r="F239" s="163" t="s">
        <v>17</v>
      </c>
      <c r="G239" s="164">
        <v>1320</v>
      </c>
      <c r="H239" s="165"/>
      <c r="I239" s="13"/>
      <c r="J239" s="164"/>
      <c r="K239" s="208"/>
      <c r="L239" s="209"/>
      <c r="M239" s="210"/>
    </row>
    <row r="240" ht="38.25" customHeight="1" spans="1:13">
      <c r="A240" s="156" t="s">
        <v>550</v>
      </c>
      <c r="B240" s="157"/>
      <c r="C240" s="157"/>
      <c r="D240" s="158"/>
      <c r="E240" s="158"/>
      <c r="F240" s="158"/>
      <c r="G240" s="190"/>
      <c r="H240" s="191"/>
      <c r="I240" s="191"/>
      <c r="J240" s="191"/>
      <c r="K240" s="329"/>
      <c r="L240" s="330"/>
      <c r="M240" s="214"/>
    </row>
    <row r="241" ht="24" customHeight="1" spans="1:13">
      <c r="A241" s="253" t="s">
        <v>551</v>
      </c>
      <c r="B241" s="237">
        <v>12</v>
      </c>
      <c r="C241" s="238" t="s">
        <v>455</v>
      </c>
      <c r="D241" s="256" t="s">
        <v>552</v>
      </c>
      <c r="E241" s="257">
        <v>427</v>
      </c>
      <c r="F241" s="257" t="s">
        <v>17</v>
      </c>
      <c r="G241" s="258">
        <v>8860</v>
      </c>
      <c r="H241" s="242" t="s">
        <v>532</v>
      </c>
      <c r="I241" s="283" t="s">
        <v>19</v>
      </c>
      <c r="J241" s="258">
        <f>G241/B241*0.18</f>
        <v>132.9</v>
      </c>
      <c r="K241" s="285" t="s">
        <v>458</v>
      </c>
      <c r="L241" s="286"/>
      <c r="M241" s="287" t="s">
        <v>553</v>
      </c>
    </row>
    <row r="242" ht="24" customHeight="1" spans="1:13">
      <c r="A242" s="312"/>
      <c r="B242" s="237">
        <v>3</v>
      </c>
      <c r="C242" s="238" t="s">
        <v>455</v>
      </c>
      <c r="D242" s="256" t="s">
        <v>554</v>
      </c>
      <c r="E242" s="257">
        <v>428</v>
      </c>
      <c r="F242" s="257" t="s">
        <v>17</v>
      </c>
      <c r="G242" s="258">
        <v>2550</v>
      </c>
      <c r="H242" s="242"/>
      <c r="I242" s="283"/>
      <c r="J242" s="258">
        <v>138</v>
      </c>
      <c r="K242" s="285"/>
      <c r="L242" s="286"/>
      <c r="M242" s="287"/>
    </row>
    <row r="243" ht="24" customHeight="1" spans="1:13">
      <c r="A243" s="312"/>
      <c r="B243" s="237">
        <v>11</v>
      </c>
      <c r="C243" s="238" t="s">
        <v>461</v>
      </c>
      <c r="D243" s="256" t="s">
        <v>555</v>
      </c>
      <c r="E243" s="257">
        <v>439</v>
      </c>
      <c r="F243" s="257" t="s">
        <v>17</v>
      </c>
      <c r="G243" s="258">
        <v>7380</v>
      </c>
      <c r="H243" s="242"/>
      <c r="I243" s="283" t="s">
        <v>19</v>
      </c>
      <c r="J243" s="258">
        <f>G243/B243*0.18</f>
        <v>120.763636363636</v>
      </c>
      <c r="K243" s="285"/>
      <c r="L243" s="286"/>
      <c r="M243" s="287"/>
    </row>
    <row r="244" ht="24" customHeight="1" spans="1:13">
      <c r="A244" s="312"/>
      <c r="B244" s="237">
        <v>3</v>
      </c>
      <c r="C244" s="238" t="s">
        <v>461</v>
      </c>
      <c r="D244" s="256" t="s">
        <v>556</v>
      </c>
      <c r="E244" s="257">
        <v>585</v>
      </c>
      <c r="F244" s="257" t="s">
        <v>17</v>
      </c>
      <c r="G244" s="258">
        <v>2330</v>
      </c>
      <c r="H244" s="242"/>
      <c r="I244" s="283"/>
      <c r="J244" s="258">
        <v>138</v>
      </c>
      <c r="K244" s="285"/>
      <c r="L244" s="286"/>
      <c r="M244" s="287"/>
    </row>
    <row r="245" ht="21" customHeight="1" spans="1:13">
      <c r="A245" s="316" t="s">
        <v>557</v>
      </c>
      <c r="B245" s="237">
        <v>12</v>
      </c>
      <c r="C245" s="238" t="s">
        <v>455</v>
      </c>
      <c r="D245" s="256" t="s">
        <v>558</v>
      </c>
      <c r="E245" s="257">
        <v>1186</v>
      </c>
      <c r="F245" s="257" t="s">
        <v>17</v>
      </c>
      <c r="G245" s="258">
        <v>9710</v>
      </c>
      <c r="H245" s="242" t="s">
        <v>559</v>
      </c>
      <c r="I245" s="283" t="s">
        <v>19</v>
      </c>
      <c r="J245" s="258">
        <f>G245/B245*0.2</f>
        <v>161.833333333333</v>
      </c>
      <c r="K245" s="285" t="s">
        <v>458</v>
      </c>
      <c r="L245" s="286"/>
      <c r="M245" s="287" t="s">
        <v>560</v>
      </c>
    </row>
    <row r="246" ht="21" customHeight="1" spans="1:13">
      <c r="A246" s="316"/>
      <c r="B246" s="237">
        <v>3</v>
      </c>
      <c r="C246" s="238" t="s">
        <v>455</v>
      </c>
      <c r="D246" s="256" t="s">
        <v>561</v>
      </c>
      <c r="E246" s="257">
        <v>1187</v>
      </c>
      <c r="F246" s="257" t="s">
        <v>17</v>
      </c>
      <c r="G246" s="258">
        <v>2910</v>
      </c>
      <c r="H246" s="242"/>
      <c r="I246" s="283"/>
      <c r="J246" s="258">
        <v>174.666666666667</v>
      </c>
      <c r="K246" s="285"/>
      <c r="L246" s="286"/>
      <c r="M246" s="287"/>
    </row>
    <row r="247" ht="21" customHeight="1" spans="1:13">
      <c r="A247" s="316"/>
      <c r="B247" s="237">
        <v>11</v>
      </c>
      <c r="C247" s="238" t="s">
        <v>461</v>
      </c>
      <c r="D247" s="256" t="s">
        <v>562</v>
      </c>
      <c r="E247" s="257">
        <v>624</v>
      </c>
      <c r="F247" s="257" t="s">
        <v>17</v>
      </c>
      <c r="G247" s="258">
        <v>8160</v>
      </c>
      <c r="H247" s="242" t="s">
        <v>559</v>
      </c>
      <c r="I247" s="283" t="s">
        <v>19</v>
      </c>
      <c r="J247" s="258">
        <f>G247/B247*0.2</f>
        <v>148.363636363636</v>
      </c>
      <c r="K247" s="285" t="s">
        <v>458</v>
      </c>
      <c r="L247" s="286"/>
      <c r="M247" s="287"/>
    </row>
    <row r="248" ht="21" customHeight="1" spans="1:13">
      <c r="A248" s="316"/>
      <c r="B248" s="237">
        <v>3</v>
      </c>
      <c r="C248" s="238" t="s">
        <v>461</v>
      </c>
      <c r="D248" s="256" t="s">
        <v>563</v>
      </c>
      <c r="E248" s="257">
        <v>827</v>
      </c>
      <c r="F248" s="257" t="s">
        <v>17</v>
      </c>
      <c r="G248" s="258">
        <v>2680</v>
      </c>
      <c r="H248" s="242"/>
      <c r="I248" s="283"/>
      <c r="J248" s="258">
        <v>160.666666666667</v>
      </c>
      <c r="K248" s="285"/>
      <c r="L248" s="286"/>
      <c r="M248" s="287"/>
    </row>
    <row r="249" ht="21" spans="1:13">
      <c r="A249" s="156" t="s">
        <v>564</v>
      </c>
      <c r="B249" s="157"/>
      <c r="C249" s="157"/>
      <c r="D249" s="158"/>
      <c r="E249" s="158"/>
      <c r="F249" s="158"/>
      <c r="G249" s="190"/>
      <c r="H249" s="191"/>
      <c r="I249" s="191"/>
      <c r="J249" s="191"/>
      <c r="K249" s="218"/>
      <c r="L249" s="219"/>
      <c r="M249" s="214"/>
    </row>
    <row r="250" ht="30" customHeight="1" spans="1:13">
      <c r="A250" s="317" t="s">
        <v>565</v>
      </c>
      <c r="B250" s="230">
        <v>14</v>
      </c>
      <c r="C250" s="171" t="s">
        <v>366</v>
      </c>
      <c r="D250" s="176" t="s">
        <v>566</v>
      </c>
      <c r="E250" s="163">
        <v>103</v>
      </c>
      <c r="F250" s="163" t="s">
        <v>17</v>
      </c>
      <c r="G250" s="164">
        <v>13310</v>
      </c>
      <c r="H250" s="165" t="s">
        <v>567</v>
      </c>
      <c r="I250" s="13" t="s">
        <v>64</v>
      </c>
      <c r="J250" s="164">
        <f>G250/B250*0.11</f>
        <v>104.578571428571</v>
      </c>
      <c r="K250" s="208" t="s">
        <v>458</v>
      </c>
      <c r="L250" s="209"/>
      <c r="M250" s="210" t="s">
        <v>568</v>
      </c>
    </row>
    <row r="251" ht="30" customHeight="1" spans="1:13">
      <c r="A251" s="317"/>
      <c r="B251" s="230">
        <v>3.5</v>
      </c>
      <c r="C251" s="171" t="s">
        <v>366</v>
      </c>
      <c r="D251" s="176" t="s">
        <v>569</v>
      </c>
      <c r="E251" s="163">
        <v>102</v>
      </c>
      <c r="F251" s="163" t="s">
        <v>17</v>
      </c>
      <c r="G251" s="164">
        <v>3890</v>
      </c>
      <c r="H251" s="165"/>
      <c r="I251" s="13"/>
      <c r="J251" s="164">
        <v>110</v>
      </c>
      <c r="K251" s="208"/>
      <c r="L251" s="209"/>
      <c r="M251" s="210"/>
    </row>
    <row r="252" ht="33" customHeight="1" spans="1:13">
      <c r="A252" s="318" t="s">
        <v>570</v>
      </c>
      <c r="B252" s="170">
        <v>14</v>
      </c>
      <c r="C252" s="192" t="s">
        <v>366</v>
      </c>
      <c r="D252" s="176" t="s">
        <v>571</v>
      </c>
      <c r="E252" s="163">
        <v>107</v>
      </c>
      <c r="F252" s="163" t="s">
        <v>17</v>
      </c>
      <c r="G252" s="164">
        <v>16730</v>
      </c>
      <c r="H252" s="165" t="s">
        <v>567</v>
      </c>
      <c r="I252" s="13" t="s">
        <v>64</v>
      </c>
      <c r="J252" s="164">
        <f>G252/B252*0.11</f>
        <v>131.45</v>
      </c>
      <c r="K252" s="208" t="s">
        <v>458</v>
      </c>
      <c r="L252" s="209"/>
      <c r="M252" s="210" t="s">
        <v>572</v>
      </c>
    </row>
    <row r="253" ht="33" customHeight="1" spans="1:13">
      <c r="A253" s="317"/>
      <c r="B253" s="170">
        <v>3.5</v>
      </c>
      <c r="C253" s="192" t="s">
        <v>366</v>
      </c>
      <c r="D253" s="176" t="s">
        <v>573</v>
      </c>
      <c r="E253" s="163">
        <v>106</v>
      </c>
      <c r="F253" s="163" t="s">
        <v>17</v>
      </c>
      <c r="G253" s="164">
        <v>4650</v>
      </c>
      <c r="H253" s="165"/>
      <c r="I253" s="13"/>
      <c r="J253" s="164">
        <v>131.685714285714</v>
      </c>
      <c r="K253" s="208"/>
      <c r="L253" s="209"/>
      <c r="M253" s="210"/>
    </row>
    <row r="254" ht="33" customHeight="1" spans="1:13">
      <c r="A254" s="319" t="s">
        <v>312</v>
      </c>
      <c r="B254" s="320">
        <v>14</v>
      </c>
      <c r="C254" s="321" t="s">
        <v>366</v>
      </c>
      <c r="D254" s="322" t="s">
        <v>574</v>
      </c>
      <c r="E254" s="323" t="s">
        <v>575</v>
      </c>
      <c r="F254" s="323" t="s">
        <v>17</v>
      </c>
      <c r="G254" s="324">
        <v>12770</v>
      </c>
      <c r="H254" s="325" t="s">
        <v>567</v>
      </c>
      <c r="I254" s="331" t="s">
        <v>64</v>
      </c>
      <c r="J254" s="324">
        <f>G254/B254*0.11</f>
        <v>100.335714285714</v>
      </c>
      <c r="K254" s="332" t="s">
        <v>458</v>
      </c>
      <c r="L254" s="288"/>
      <c r="M254" s="289" t="s">
        <v>572</v>
      </c>
    </row>
    <row r="255" ht="33" customHeight="1" spans="1:13">
      <c r="A255" s="326"/>
      <c r="B255" s="320">
        <v>3.5</v>
      </c>
      <c r="C255" s="321" t="s">
        <v>366</v>
      </c>
      <c r="D255" s="322" t="s">
        <v>576</v>
      </c>
      <c r="E255" s="323" t="s">
        <v>577</v>
      </c>
      <c r="F255" s="323" t="s">
        <v>17</v>
      </c>
      <c r="G255" s="324">
        <v>3830</v>
      </c>
      <c r="H255" s="325"/>
      <c r="I255" s="331"/>
      <c r="J255" s="324">
        <v>131.685714285714</v>
      </c>
      <c r="K255" s="332"/>
      <c r="L255" s="288"/>
      <c r="M255" s="289"/>
    </row>
    <row r="256" ht="24" customHeight="1" spans="1:13">
      <c r="A256" s="12" t="s">
        <v>578</v>
      </c>
      <c r="B256" s="170">
        <v>12</v>
      </c>
      <c r="C256" s="192" t="s">
        <v>455</v>
      </c>
      <c r="D256" s="176" t="s">
        <v>579</v>
      </c>
      <c r="E256" s="163">
        <v>1022</v>
      </c>
      <c r="F256" s="163" t="s">
        <v>17</v>
      </c>
      <c r="G256" s="164">
        <v>11340</v>
      </c>
      <c r="H256" s="165" t="s">
        <v>424</v>
      </c>
      <c r="I256" s="13" t="s">
        <v>64</v>
      </c>
      <c r="J256" s="164">
        <f>G256/B256*0.1</f>
        <v>94.5</v>
      </c>
      <c r="K256" s="208" t="s">
        <v>458</v>
      </c>
      <c r="L256" s="209"/>
      <c r="M256" s="210" t="s">
        <v>580</v>
      </c>
    </row>
    <row r="257" ht="24" customHeight="1" spans="1:13">
      <c r="A257" s="168"/>
      <c r="B257" s="170">
        <v>3</v>
      </c>
      <c r="C257" s="192" t="s">
        <v>455</v>
      </c>
      <c r="D257" s="176" t="s">
        <v>581</v>
      </c>
      <c r="E257" s="163">
        <v>1023</v>
      </c>
      <c r="F257" s="163" t="s">
        <v>17</v>
      </c>
      <c r="G257" s="164">
        <v>3270</v>
      </c>
      <c r="H257" s="165"/>
      <c r="I257" s="13"/>
      <c r="J257" s="164">
        <v>98.3333333333333</v>
      </c>
      <c r="K257" s="208"/>
      <c r="L257" s="209"/>
      <c r="M257" s="210"/>
    </row>
    <row r="258" ht="24" customHeight="1" spans="1:13">
      <c r="A258" s="168"/>
      <c r="B258" s="170">
        <v>10</v>
      </c>
      <c r="C258" s="192" t="s">
        <v>461</v>
      </c>
      <c r="D258" s="176" t="s">
        <v>582</v>
      </c>
      <c r="E258" s="163">
        <v>1026</v>
      </c>
      <c r="F258" s="163" t="s">
        <v>17</v>
      </c>
      <c r="G258" s="164">
        <v>8670</v>
      </c>
      <c r="H258" s="165"/>
      <c r="I258" s="13"/>
      <c r="J258" s="164">
        <f>G258/B258*0.1</f>
        <v>86.7</v>
      </c>
      <c r="K258" s="208"/>
      <c r="L258" s="209"/>
      <c r="M258" s="210"/>
    </row>
    <row r="259" ht="24" customHeight="1" spans="1:13">
      <c r="A259" s="168"/>
      <c r="B259" s="170">
        <v>2.5</v>
      </c>
      <c r="C259" s="192" t="s">
        <v>461</v>
      </c>
      <c r="D259" s="176" t="s">
        <v>583</v>
      </c>
      <c r="E259" s="163">
        <v>1027</v>
      </c>
      <c r="F259" s="163" t="s">
        <v>17</v>
      </c>
      <c r="G259" s="164">
        <v>2500</v>
      </c>
      <c r="H259" s="165"/>
      <c r="I259" s="13"/>
      <c r="J259" s="164">
        <v>90</v>
      </c>
      <c r="K259" s="208"/>
      <c r="L259" s="209"/>
      <c r="M259" s="210"/>
    </row>
    <row r="260" ht="24" customHeight="1" spans="1:13">
      <c r="A260" s="160" t="s">
        <v>584</v>
      </c>
      <c r="B260" s="170">
        <v>4</v>
      </c>
      <c r="C260" s="192" t="s">
        <v>455</v>
      </c>
      <c r="D260" s="176" t="s">
        <v>585</v>
      </c>
      <c r="E260" s="163">
        <v>1074</v>
      </c>
      <c r="F260" s="163" t="s">
        <v>17</v>
      </c>
      <c r="G260" s="164">
        <v>7230</v>
      </c>
      <c r="H260" s="165" t="s">
        <v>586</v>
      </c>
      <c r="I260" s="13" t="s">
        <v>64</v>
      </c>
      <c r="J260" s="164">
        <f>G260/B260*0.1</f>
        <v>180.75</v>
      </c>
      <c r="K260" s="208"/>
      <c r="L260" s="209"/>
      <c r="M260" s="210" t="s">
        <v>587</v>
      </c>
    </row>
    <row r="261" ht="24" customHeight="1" spans="1:13">
      <c r="A261" s="166"/>
      <c r="B261" s="170">
        <v>1</v>
      </c>
      <c r="C261" s="192" t="s">
        <v>455</v>
      </c>
      <c r="D261" s="176" t="s">
        <v>588</v>
      </c>
      <c r="E261" s="163">
        <v>1075</v>
      </c>
      <c r="F261" s="163" t="s">
        <v>17</v>
      </c>
      <c r="G261" s="164">
        <v>2420</v>
      </c>
      <c r="H261" s="165"/>
      <c r="I261" s="13"/>
      <c r="J261" s="164">
        <v>218</v>
      </c>
      <c r="K261" s="208"/>
      <c r="L261" s="209"/>
      <c r="M261" s="210"/>
    </row>
    <row r="262" ht="24" customHeight="1" spans="1:13">
      <c r="A262" s="166"/>
      <c r="B262" s="170">
        <v>4</v>
      </c>
      <c r="C262" s="192" t="s">
        <v>461</v>
      </c>
      <c r="D262" s="176" t="s">
        <v>589</v>
      </c>
      <c r="E262" s="163">
        <v>869</v>
      </c>
      <c r="F262" s="163" t="s">
        <v>17</v>
      </c>
      <c r="G262" s="164">
        <v>6580</v>
      </c>
      <c r="H262" s="165" t="s">
        <v>586</v>
      </c>
      <c r="I262" s="13" t="s">
        <v>64</v>
      </c>
      <c r="J262" s="164">
        <f>G262/B262*0.1</f>
        <v>164.5</v>
      </c>
      <c r="K262" s="208"/>
      <c r="L262" s="209"/>
      <c r="M262" s="210"/>
    </row>
    <row r="263" ht="24" customHeight="1" spans="1:13">
      <c r="A263" s="166"/>
      <c r="B263" s="170">
        <v>1</v>
      </c>
      <c r="C263" s="192" t="s">
        <v>461</v>
      </c>
      <c r="D263" s="176" t="s">
        <v>590</v>
      </c>
      <c r="E263" s="163">
        <v>888</v>
      </c>
      <c r="F263" s="163" t="s">
        <v>17</v>
      </c>
      <c r="G263" s="164">
        <v>2210</v>
      </c>
      <c r="H263" s="165"/>
      <c r="I263" s="13"/>
      <c r="J263" s="164">
        <v>199</v>
      </c>
      <c r="K263" s="208"/>
      <c r="L263" s="209"/>
      <c r="M263" s="210"/>
    </row>
    <row r="264" ht="27" customHeight="1" spans="1:13">
      <c r="A264" s="160" t="s">
        <v>591</v>
      </c>
      <c r="B264" s="167">
        <v>10</v>
      </c>
      <c r="C264" s="169" t="s">
        <v>366</v>
      </c>
      <c r="D264" s="176" t="s">
        <v>592</v>
      </c>
      <c r="E264" s="163">
        <v>117</v>
      </c>
      <c r="F264" s="163" t="s">
        <v>17</v>
      </c>
      <c r="G264" s="164">
        <v>5650</v>
      </c>
      <c r="H264" s="165" t="s">
        <v>355</v>
      </c>
      <c r="I264" s="13" t="s">
        <v>64</v>
      </c>
      <c r="J264" s="164">
        <f>G264/B264*0.1</f>
        <v>56.5</v>
      </c>
      <c r="K264" s="208"/>
      <c r="L264" s="209"/>
      <c r="M264" s="210" t="s">
        <v>593</v>
      </c>
    </row>
    <row r="265" ht="25.5" spans="1:13">
      <c r="A265" s="166"/>
      <c r="B265" s="167">
        <v>2.5</v>
      </c>
      <c r="C265" s="169" t="s">
        <v>366</v>
      </c>
      <c r="D265" s="176" t="s">
        <v>594</v>
      </c>
      <c r="E265" s="163">
        <v>116</v>
      </c>
      <c r="F265" s="163" t="s">
        <v>17</v>
      </c>
      <c r="G265" s="164">
        <v>1790</v>
      </c>
      <c r="H265" s="165"/>
      <c r="I265" s="13"/>
      <c r="J265" s="164">
        <v>64.4</v>
      </c>
      <c r="K265" s="208"/>
      <c r="L265" s="209"/>
      <c r="M265" s="210"/>
    </row>
    <row r="266" ht="39" customHeight="1" spans="1:13">
      <c r="A266" s="8" t="s">
        <v>595</v>
      </c>
      <c r="B266" s="263">
        <v>10</v>
      </c>
      <c r="C266" s="169" t="s">
        <v>366</v>
      </c>
      <c r="D266" s="176" t="s">
        <v>596</v>
      </c>
      <c r="E266" s="163">
        <v>118</v>
      </c>
      <c r="F266" s="163" t="s">
        <v>17</v>
      </c>
      <c r="G266" s="164">
        <v>6530</v>
      </c>
      <c r="H266" s="165" t="s">
        <v>355</v>
      </c>
      <c r="I266" s="13" t="s">
        <v>64</v>
      </c>
      <c r="J266" s="164">
        <f>G266/B266*0.1</f>
        <v>65.3</v>
      </c>
      <c r="K266" s="208"/>
      <c r="L266" s="209"/>
      <c r="M266" s="210" t="s">
        <v>597</v>
      </c>
    </row>
    <row r="267" ht="25.5" spans="1:13">
      <c r="A267" s="8"/>
      <c r="B267" s="263">
        <v>2.5</v>
      </c>
      <c r="C267" s="169" t="s">
        <v>366</v>
      </c>
      <c r="D267" s="176" t="s">
        <v>598</v>
      </c>
      <c r="E267" s="163">
        <v>119</v>
      </c>
      <c r="F267" s="163" t="s">
        <v>17</v>
      </c>
      <c r="G267" s="164">
        <v>1920</v>
      </c>
      <c r="H267" s="165"/>
      <c r="I267" s="13"/>
      <c r="J267" s="164">
        <v>69.2</v>
      </c>
      <c r="K267" s="208"/>
      <c r="L267" s="209"/>
      <c r="M267" s="210"/>
    </row>
    <row r="268" ht="33" customHeight="1" spans="1:13">
      <c r="A268" s="333" t="s">
        <v>599</v>
      </c>
      <c r="B268" s="334">
        <v>10</v>
      </c>
      <c r="C268" s="238" t="s">
        <v>366</v>
      </c>
      <c r="D268" s="256" t="s">
        <v>600</v>
      </c>
      <c r="E268" s="257">
        <v>1387</v>
      </c>
      <c r="F268" s="257" t="s">
        <v>17</v>
      </c>
      <c r="G268" s="258">
        <v>13220</v>
      </c>
      <c r="H268" s="242" t="s">
        <v>355</v>
      </c>
      <c r="I268" s="283" t="s">
        <v>64</v>
      </c>
      <c r="J268" s="258">
        <f>G268/B268*0.1/10</f>
        <v>13.22</v>
      </c>
      <c r="K268" s="285"/>
      <c r="L268" s="286"/>
      <c r="M268" s="287" t="s">
        <v>601</v>
      </c>
    </row>
    <row r="269" ht="33" customHeight="1" spans="1:13">
      <c r="A269" s="333"/>
      <c r="B269" s="334">
        <v>1</v>
      </c>
      <c r="C269" s="238" t="s">
        <v>366</v>
      </c>
      <c r="D269" s="256" t="s">
        <v>602</v>
      </c>
      <c r="E269" s="257">
        <v>1356</v>
      </c>
      <c r="F269" s="257" t="s">
        <v>17</v>
      </c>
      <c r="G269" s="258">
        <v>1380</v>
      </c>
      <c r="H269" s="242"/>
      <c r="I269" s="283"/>
      <c r="J269" s="258">
        <v>12.4</v>
      </c>
      <c r="K269" s="285"/>
      <c r="L269" s="286"/>
      <c r="M269" s="287"/>
    </row>
    <row r="270" ht="45" customHeight="1" spans="1:13">
      <c r="A270" s="222" t="s">
        <v>603</v>
      </c>
      <c r="B270" s="302">
        <v>10</v>
      </c>
      <c r="C270" s="303" t="s">
        <v>366</v>
      </c>
      <c r="D270" s="225" t="s">
        <v>604</v>
      </c>
      <c r="E270" s="226">
        <v>1227</v>
      </c>
      <c r="F270" s="226" t="s">
        <v>17</v>
      </c>
      <c r="G270" s="227">
        <v>6960</v>
      </c>
      <c r="H270" s="228" t="s">
        <v>355</v>
      </c>
      <c r="I270" s="21" t="s">
        <v>64</v>
      </c>
      <c r="J270" s="164">
        <f>G270/B270*0.1</f>
        <v>69.6</v>
      </c>
      <c r="K270" s="268"/>
      <c r="L270" s="269"/>
      <c r="M270" s="270" t="s">
        <v>605</v>
      </c>
    </row>
    <row r="271" ht="39" customHeight="1" spans="1:13">
      <c r="A271" s="229"/>
      <c r="B271" s="302">
        <v>2.5</v>
      </c>
      <c r="C271" s="303" t="s">
        <v>366</v>
      </c>
      <c r="D271" s="225" t="s">
        <v>606</v>
      </c>
      <c r="E271" s="226">
        <v>1177</v>
      </c>
      <c r="F271" s="226" t="s">
        <v>17</v>
      </c>
      <c r="G271" s="227">
        <v>2090</v>
      </c>
      <c r="H271" s="228"/>
      <c r="I271" s="21"/>
      <c r="J271" s="293">
        <v>75.2</v>
      </c>
      <c r="K271" s="268"/>
      <c r="L271" s="269"/>
      <c r="M271" s="270"/>
    </row>
    <row r="272" ht="54" customHeight="1" spans="1:13">
      <c r="A272" s="335" t="s">
        <v>607</v>
      </c>
      <c r="B272" s="254">
        <v>12</v>
      </c>
      <c r="C272" s="255" t="s">
        <v>366</v>
      </c>
      <c r="D272" s="256" t="s">
        <v>608</v>
      </c>
      <c r="E272" s="257">
        <v>1174</v>
      </c>
      <c r="F272" s="257" t="s">
        <v>17</v>
      </c>
      <c r="G272" s="258">
        <v>5680</v>
      </c>
      <c r="H272" s="336" t="s">
        <v>567</v>
      </c>
      <c r="I272" s="355" t="s">
        <v>64</v>
      </c>
      <c r="J272" s="241">
        <f>G272/B272*0.12</f>
        <v>56.8</v>
      </c>
      <c r="K272" s="356" t="s">
        <v>458</v>
      </c>
      <c r="L272" s="357"/>
      <c r="M272" s="358" t="s">
        <v>609</v>
      </c>
    </row>
    <row r="273" ht="30" customHeight="1" spans="1:13">
      <c r="A273" s="337"/>
      <c r="B273" s="254">
        <v>3</v>
      </c>
      <c r="C273" s="255" t="s">
        <v>366</v>
      </c>
      <c r="D273" s="256" t="s">
        <v>610</v>
      </c>
      <c r="E273" s="257">
        <v>1175</v>
      </c>
      <c r="F273" s="257" t="s">
        <v>17</v>
      </c>
      <c r="G273" s="258">
        <v>1750</v>
      </c>
      <c r="H273" s="336"/>
      <c r="I273" s="355"/>
      <c r="J273" s="241">
        <v>63.2</v>
      </c>
      <c r="K273" s="356"/>
      <c r="L273" s="357"/>
      <c r="M273" s="358"/>
    </row>
    <row r="274" ht="41.65" customHeight="1" spans="1:13">
      <c r="A274" s="156" t="s">
        <v>611</v>
      </c>
      <c r="B274" s="157"/>
      <c r="C274" s="157"/>
      <c r="D274" s="158"/>
      <c r="E274" s="158"/>
      <c r="F274" s="158"/>
      <c r="G274" s="190"/>
      <c r="H274" s="191"/>
      <c r="I274" s="191"/>
      <c r="J274" s="191"/>
      <c r="K274" s="218"/>
      <c r="L274" s="219"/>
      <c r="M274" s="214"/>
    </row>
    <row r="275" ht="21.85" customHeight="1" spans="1:13">
      <c r="A275" s="8" t="s">
        <v>612</v>
      </c>
      <c r="B275" s="338" t="s">
        <v>613</v>
      </c>
      <c r="C275" s="339"/>
      <c r="D275" s="175" t="s">
        <v>614</v>
      </c>
      <c r="E275" s="163">
        <v>437</v>
      </c>
      <c r="F275" s="163" t="s">
        <v>17</v>
      </c>
      <c r="G275" s="164">
        <v>780</v>
      </c>
      <c r="H275" s="165" t="s">
        <v>615</v>
      </c>
      <c r="I275" s="13"/>
      <c r="J275" s="207"/>
      <c r="K275" s="208"/>
      <c r="L275" s="209"/>
      <c r="M275" s="210" t="s">
        <v>248</v>
      </c>
    </row>
    <row r="276" ht="21.85" customHeight="1" spans="1:13">
      <c r="A276" s="8" t="s">
        <v>616</v>
      </c>
      <c r="B276" s="338" t="s">
        <v>613</v>
      </c>
      <c r="C276" s="339"/>
      <c r="D276" s="175" t="s">
        <v>617</v>
      </c>
      <c r="E276" s="163">
        <v>1176</v>
      </c>
      <c r="F276" s="163" t="s">
        <v>17</v>
      </c>
      <c r="G276" s="164">
        <v>780</v>
      </c>
      <c r="H276" s="165"/>
      <c r="I276" s="13"/>
      <c r="J276" s="207"/>
      <c r="K276" s="208"/>
      <c r="L276" s="209"/>
      <c r="M276" s="210"/>
    </row>
    <row r="277" ht="21.85" customHeight="1" spans="1:13">
      <c r="A277" s="8" t="s">
        <v>618</v>
      </c>
      <c r="B277" s="338" t="s">
        <v>613</v>
      </c>
      <c r="C277" s="339"/>
      <c r="D277" s="175" t="s">
        <v>619</v>
      </c>
      <c r="E277" s="163">
        <v>38</v>
      </c>
      <c r="F277" s="163" t="s">
        <v>17</v>
      </c>
      <c r="G277" s="164">
        <v>780</v>
      </c>
      <c r="H277" s="165"/>
      <c r="I277" s="13"/>
      <c r="J277" s="207"/>
      <c r="K277" s="208"/>
      <c r="L277" s="209"/>
      <c r="M277" s="210"/>
    </row>
    <row r="278" ht="56.25" spans="1:13">
      <c r="A278" s="8" t="s">
        <v>620</v>
      </c>
      <c r="B278" s="167">
        <v>0.5</v>
      </c>
      <c r="C278" s="169" t="s">
        <v>61</v>
      </c>
      <c r="D278" s="176" t="s">
        <v>621</v>
      </c>
      <c r="E278" s="163">
        <v>124</v>
      </c>
      <c r="F278" s="163" t="s">
        <v>17</v>
      </c>
      <c r="G278" s="164">
        <v>800</v>
      </c>
      <c r="H278" s="165" t="s">
        <v>622</v>
      </c>
      <c r="I278" s="13"/>
      <c r="J278" s="207"/>
      <c r="K278" s="208"/>
      <c r="L278" s="209"/>
      <c r="M278" s="210" t="s">
        <v>623</v>
      </c>
    </row>
    <row r="279" ht="45" spans="1:13">
      <c r="A279" s="8" t="s">
        <v>624</v>
      </c>
      <c r="B279" s="167">
        <v>0.15</v>
      </c>
      <c r="C279" s="169" t="s">
        <v>61</v>
      </c>
      <c r="D279" s="176" t="s">
        <v>625</v>
      </c>
      <c r="E279" s="163">
        <v>125</v>
      </c>
      <c r="F279" s="163" t="s">
        <v>17</v>
      </c>
      <c r="G279" s="164">
        <v>610</v>
      </c>
      <c r="H279" s="165" t="s">
        <v>626</v>
      </c>
      <c r="I279" s="13"/>
      <c r="J279" s="207"/>
      <c r="K279" s="208"/>
      <c r="L279" s="209"/>
      <c r="M279" s="210" t="s">
        <v>627</v>
      </c>
    </row>
    <row r="280" ht="38.25" spans="1:13">
      <c r="A280" s="160" t="s">
        <v>628</v>
      </c>
      <c r="B280" s="167">
        <v>0.1</v>
      </c>
      <c r="C280" s="308" t="s">
        <v>629</v>
      </c>
      <c r="D280" s="309" t="s">
        <v>630</v>
      </c>
      <c r="E280" s="310">
        <v>129</v>
      </c>
      <c r="F280" s="310" t="s">
        <v>17</v>
      </c>
      <c r="G280" s="311">
        <v>680</v>
      </c>
      <c r="H280" s="340" t="s">
        <v>631</v>
      </c>
      <c r="I280" s="13"/>
      <c r="J280" s="207"/>
      <c r="K280" s="208"/>
      <c r="L280" s="209"/>
      <c r="M280" s="210" t="s">
        <v>632</v>
      </c>
    </row>
    <row r="281" ht="38.25" spans="1:13">
      <c r="A281" s="166"/>
      <c r="B281" s="167">
        <v>0.1</v>
      </c>
      <c r="C281" s="308" t="s">
        <v>633</v>
      </c>
      <c r="D281" s="309" t="s">
        <v>634</v>
      </c>
      <c r="E281" s="310">
        <v>134</v>
      </c>
      <c r="F281" s="310" t="s">
        <v>17</v>
      </c>
      <c r="G281" s="311">
        <v>1010</v>
      </c>
      <c r="H281" s="340" t="s">
        <v>631</v>
      </c>
      <c r="I281" s="13"/>
      <c r="J281" s="207"/>
      <c r="K281" s="208"/>
      <c r="L281" s="209"/>
      <c r="M281" s="210"/>
    </row>
    <row r="282" ht="38.25" spans="1:13">
      <c r="A282" s="166"/>
      <c r="B282" s="167">
        <v>0.1</v>
      </c>
      <c r="C282" s="308" t="s">
        <v>635</v>
      </c>
      <c r="D282" s="309" t="s">
        <v>636</v>
      </c>
      <c r="E282" s="310">
        <v>463</v>
      </c>
      <c r="F282" s="310" t="s">
        <v>17</v>
      </c>
      <c r="G282" s="311">
        <v>680</v>
      </c>
      <c r="H282" s="340" t="s">
        <v>631</v>
      </c>
      <c r="I282" s="13"/>
      <c r="J282" s="207"/>
      <c r="K282" s="208"/>
      <c r="L282" s="209"/>
      <c r="M282" s="210"/>
    </row>
    <row r="283" ht="38.25" spans="1:13">
      <c r="A283" s="341"/>
      <c r="B283" s="167">
        <v>0.1</v>
      </c>
      <c r="C283" s="308" t="s">
        <v>637</v>
      </c>
      <c r="D283" s="309" t="s">
        <v>638</v>
      </c>
      <c r="E283" s="310">
        <v>308</v>
      </c>
      <c r="F283" s="310" t="s">
        <v>17</v>
      </c>
      <c r="G283" s="311">
        <v>680</v>
      </c>
      <c r="H283" s="340" t="s">
        <v>631</v>
      </c>
      <c r="I283" s="13"/>
      <c r="J283" s="207"/>
      <c r="K283" s="208"/>
      <c r="L283" s="209"/>
      <c r="M283" s="210"/>
    </row>
    <row r="284" ht="22.5" spans="1:13">
      <c r="A284" s="342" t="s">
        <v>639</v>
      </c>
      <c r="B284" s="179">
        <v>15</v>
      </c>
      <c r="C284" s="343" t="s">
        <v>61</v>
      </c>
      <c r="D284" s="176" t="s">
        <v>640</v>
      </c>
      <c r="E284" s="163">
        <v>1118</v>
      </c>
      <c r="F284" s="163" t="s">
        <v>17</v>
      </c>
      <c r="G284" s="164">
        <v>4980</v>
      </c>
      <c r="H284" s="228" t="s">
        <v>641</v>
      </c>
      <c r="I284" s="13"/>
      <c r="J284" s="207"/>
      <c r="K284" s="208"/>
      <c r="L284" s="209"/>
      <c r="M284" s="210" t="s">
        <v>642</v>
      </c>
    </row>
    <row r="285" ht="22.5" spans="1:13">
      <c r="A285" s="342"/>
      <c r="B285" s="179">
        <v>15</v>
      </c>
      <c r="C285" s="343" t="s">
        <v>61</v>
      </c>
      <c r="D285" s="176" t="s">
        <v>643</v>
      </c>
      <c r="E285" s="163">
        <v>1117</v>
      </c>
      <c r="F285" s="163" t="s">
        <v>17</v>
      </c>
      <c r="G285" s="164">
        <v>4980</v>
      </c>
      <c r="H285" s="228" t="s">
        <v>641</v>
      </c>
      <c r="I285" s="13"/>
      <c r="J285" s="207"/>
      <c r="K285" s="208"/>
      <c r="L285" s="209"/>
      <c r="M285" s="210" t="s">
        <v>642</v>
      </c>
    </row>
    <row r="286" ht="22.5" spans="1:13">
      <c r="A286" s="342"/>
      <c r="B286" s="179">
        <v>15</v>
      </c>
      <c r="C286" s="343" t="s">
        <v>61</v>
      </c>
      <c r="D286" s="176" t="s">
        <v>644</v>
      </c>
      <c r="E286" s="163">
        <v>1119</v>
      </c>
      <c r="F286" s="163" t="s">
        <v>17</v>
      </c>
      <c r="G286" s="164">
        <v>4980</v>
      </c>
      <c r="H286" s="228" t="s">
        <v>641</v>
      </c>
      <c r="I286" s="13"/>
      <c r="J286" s="207"/>
      <c r="K286" s="208"/>
      <c r="L286" s="209"/>
      <c r="M286" s="210" t="s">
        <v>642</v>
      </c>
    </row>
    <row r="287" ht="21" spans="1:13">
      <c r="A287" s="156" t="s">
        <v>645</v>
      </c>
      <c r="B287" s="157"/>
      <c r="C287" s="157"/>
      <c r="D287" s="158"/>
      <c r="E287" s="158"/>
      <c r="F287" s="158"/>
      <c r="G287" s="190"/>
      <c r="H287" s="191"/>
      <c r="I287" s="191"/>
      <c r="J287" s="191"/>
      <c r="K287" s="218"/>
      <c r="L287" s="219"/>
      <c r="M287" s="214"/>
    </row>
    <row r="288" spans="1:13">
      <c r="A288" s="344" t="s">
        <v>646</v>
      </c>
      <c r="B288" s="173">
        <v>1</v>
      </c>
      <c r="C288" s="174" t="s">
        <v>17</v>
      </c>
      <c r="D288" s="345" t="s">
        <v>646</v>
      </c>
      <c r="E288" s="163">
        <v>993</v>
      </c>
      <c r="F288" s="163" t="s">
        <v>17</v>
      </c>
      <c r="G288" s="346">
        <v>1670</v>
      </c>
      <c r="H288" s="347"/>
      <c r="I288" s="359"/>
      <c r="J288" s="360"/>
      <c r="K288" s="347"/>
      <c r="L288" s="361"/>
      <c r="M288" s="214"/>
    </row>
    <row r="289" ht="31.5" spans="1:13">
      <c r="A289" s="344" t="s">
        <v>647</v>
      </c>
      <c r="B289" s="173">
        <v>1</v>
      </c>
      <c r="C289" s="174" t="s">
        <v>17</v>
      </c>
      <c r="D289" s="345" t="s">
        <v>647</v>
      </c>
      <c r="E289" s="163">
        <v>1378</v>
      </c>
      <c r="F289" s="163" t="s">
        <v>17</v>
      </c>
      <c r="G289" s="346">
        <v>3110</v>
      </c>
      <c r="H289" s="347"/>
      <c r="I289" s="359"/>
      <c r="J289" s="360"/>
      <c r="K289" s="347"/>
      <c r="L289" s="361"/>
      <c r="M289" s="214"/>
    </row>
    <row r="290" ht="31.5" spans="1:13">
      <c r="A290" s="344" t="s">
        <v>648</v>
      </c>
      <c r="B290" s="173">
        <v>1</v>
      </c>
      <c r="C290" s="174" t="s">
        <v>17</v>
      </c>
      <c r="D290" s="345" t="s">
        <v>648</v>
      </c>
      <c r="E290" s="163">
        <v>617</v>
      </c>
      <c r="F290" s="163" t="s">
        <v>17</v>
      </c>
      <c r="G290" s="346">
        <v>3110</v>
      </c>
      <c r="H290" s="347"/>
      <c r="I290" s="359"/>
      <c r="J290" s="360"/>
      <c r="K290" s="347"/>
      <c r="L290" s="361"/>
      <c r="M290" s="214"/>
    </row>
    <row r="291" ht="31.5" spans="1:13">
      <c r="A291" s="344" t="s">
        <v>649</v>
      </c>
      <c r="B291" s="173">
        <v>1</v>
      </c>
      <c r="C291" s="174" t="s">
        <v>17</v>
      </c>
      <c r="D291" s="345" t="s">
        <v>649</v>
      </c>
      <c r="E291" s="163">
        <v>769</v>
      </c>
      <c r="F291" s="163" t="s">
        <v>17</v>
      </c>
      <c r="G291" s="346">
        <v>3110</v>
      </c>
      <c r="H291" s="347"/>
      <c r="I291" s="359"/>
      <c r="J291" s="360"/>
      <c r="K291" s="347"/>
      <c r="L291" s="361"/>
      <c r="M291" s="214"/>
    </row>
    <row r="292" ht="31.5" spans="1:13">
      <c r="A292" s="344" t="s">
        <v>650</v>
      </c>
      <c r="B292" s="173">
        <v>1</v>
      </c>
      <c r="C292" s="174" t="s">
        <v>17</v>
      </c>
      <c r="D292" s="345" t="s">
        <v>650</v>
      </c>
      <c r="E292" s="163">
        <v>623</v>
      </c>
      <c r="F292" s="163" t="s">
        <v>17</v>
      </c>
      <c r="G292" s="346">
        <v>2440</v>
      </c>
      <c r="H292" s="347"/>
      <c r="I292" s="359"/>
      <c r="J292" s="360"/>
      <c r="K292" s="347"/>
      <c r="L292" s="361"/>
      <c r="M292" s="214"/>
    </row>
    <row r="293" ht="31.5" spans="1:13">
      <c r="A293" s="344" t="s">
        <v>651</v>
      </c>
      <c r="B293" s="173">
        <v>1</v>
      </c>
      <c r="C293" s="174" t="s">
        <v>17</v>
      </c>
      <c r="D293" s="345" t="s">
        <v>651</v>
      </c>
      <c r="E293" s="163">
        <v>1028</v>
      </c>
      <c r="F293" s="163" t="s">
        <v>17</v>
      </c>
      <c r="G293" s="346">
        <v>3110</v>
      </c>
      <c r="H293" s="347"/>
      <c r="I293" s="359"/>
      <c r="J293" s="360"/>
      <c r="K293" s="347"/>
      <c r="L293" s="361"/>
      <c r="M293" s="214"/>
    </row>
    <row r="294" ht="31.5" spans="1:13">
      <c r="A294" s="344" t="s">
        <v>652</v>
      </c>
      <c r="B294" s="173">
        <v>1</v>
      </c>
      <c r="C294" s="174" t="s">
        <v>17</v>
      </c>
      <c r="D294" s="345" t="s">
        <v>652</v>
      </c>
      <c r="E294" s="163">
        <v>1035</v>
      </c>
      <c r="F294" s="163" t="s">
        <v>17</v>
      </c>
      <c r="G294" s="346">
        <v>560</v>
      </c>
      <c r="H294" s="347"/>
      <c r="I294" s="359"/>
      <c r="J294" s="360"/>
      <c r="K294" s="347"/>
      <c r="L294" s="361"/>
      <c r="M294" s="214"/>
    </row>
    <row r="295" ht="31.5" spans="1:13">
      <c r="A295" s="344" t="s">
        <v>653</v>
      </c>
      <c r="B295" s="173">
        <v>1</v>
      </c>
      <c r="C295" s="174" t="s">
        <v>17</v>
      </c>
      <c r="D295" s="345" t="s">
        <v>653</v>
      </c>
      <c r="E295" s="163">
        <v>1400</v>
      </c>
      <c r="F295" s="163" t="s">
        <v>17</v>
      </c>
      <c r="G295" s="346">
        <v>2440</v>
      </c>
      <c r="H295" s="347"/>
      <c r="I295" s="359"/>
      <c r="J295" s="360"/>
      <c r="K295" s="347"/>
      <c r="L295" s="361"/>
      <c r="M295" s="214"/>
    </row>
    <row r="296" ht="31.5" spans="1:13">
      <c r="A296" s="344" t="s">
        <v>654</v>
      </c>
      <c r="B296" s="173">
        <v>1</v>
      </c>
      <c r="C296" s="174" t="s">
        <v>17</v>
      </c>
      <c r="D296" s="345" t="s">
        <v>654</v>
      </c>
      <c r="E296" s="163">
        <v>641</v>
      </c>
      <c r="F296" s="163" t="s">
        <v>17</v>
      </c>
      <c r="G296" s="346">
        <v>3110</v>
      </c>
      <c r="H296" s="347"/>
      <c r="I296" s="359"/>
      <c r="J296" s="360"/>
      <c r="K296" s="347"/>
      <c r="L296" s="361"/>
      <c r="M296" s="214"/>
    </row>
    <row r="297" ht="31.5" spans="1:13">
      <c r="A297" s="344" t="s">
        <v>655</v>
      </c>
      <c r="B297" s="173">
        <v>1</v>
      </c>
      <c r="C297" s="174" t="s">
        <v>17</v>
      </c>
      <c r="D297" s="345" t="s">
        <v>655</v>
      </c>
      <c r="E297" s="163" t="s">
        <v>656</v>
      </c>
      <c r="F297" s="163" t="s">
        <v>17</v>
      </c>
      <c r="G297" s="346">
        <v>3110</v>
      </c>
      <c r="H297" s="347"/>
      <c r="I297" s="359"/>
      <c r="J297" s="360"/>
      <c r="K297" s="347"/>
      <c r="L297" s="361"/>
      <c r="M297" s="214"/>
    </row>
    <row r="298" ht="31.5" spans="1:13">
      <c r="A298" s="344" t="s">
        <v>657</v>
      </c>
      <c r="B298" s="173">
        <v>1</v>
      </c>
      <c r="C298" s="174" t="s">
        <v>17</v>
      </c>
      <c r="D298" s="345" t="s">
        <v>657</v>
      </c>
      <c r="E298" s="163">
        <v>219</v>
      </c>
      <c r="F298" s="163" t="s">
        <v>17</v>
      </c>
      <c r="G298" s="346">
        <v>2440</v>
      </c>
      <c r="H298" s="347"/>
      <c r="I298" s="359"/>
      <c r="J298" s="360"/>
      <c r="K298" s="347"/>
      <c r="L298" s="361"/>
      <c r="M298" s="214"/>
    </row>
    <row r="299" ht="31.5" spans="1:13">
      <c r="A299" s="344" t="s">
        <v>658</v>
      </c>
      <c r="B299" s="173">
        <v>1</v>
      </c>
      <c r="C299" s="174" t="s">
        <v>17</v>
      </c>
      <c r="D299" s="345" t="s">
        <v>658</v>
      </c>
      <c r="E299" s="163">
        <v>642</v>
      </c>
      <c r="F299" s="163" t="s">
        <v>17</v>
      </c>
      <c r="G299" s="346">
        <v>440</v>
      </c>
      <c r="H299" s="347"/>
      <c r="I299" s="359"/>
      <c r="J299" s="360"/>
      <c r="K299" s="347"/>
      <c r="L299" s="361"/>
      <c r="M299" s="214"/>
    </row>
    <row r="300" ht="21" spans="1:13">
      <c r="A300" s="156" t="s">
        <v>659</v>
      </c>
      <c r="B300" s="157"/>
      <c r="C300" s="157"/>
      <c r="D300" s="158"/>
      <c r="E300" s="158"/>
      <c r="F300" s="158"/>
      <c r="G300" s="190"/>
      <c r="H300" s="191"/>
      <c r="I300" s="191"/>
      <c r="J300" s="191"/>
      <c r="K300" s="218"/>
      <c r="L300" s="219"/>
      <c r="M300" s="214"/>
    </row>
    <row r="301" spans="1:13">
      <c r="A301" s="344" t="s">
        <v>660</v>
      </c>
      <c r="B301" s="348">
        <v>1</v>
      </c>
      <c r="C301" s="349" t="s">
        <v>17</v>
      </c>
      <c r="D301" s="350" t="s">
        <v>660</v>
      </c>
      <c r="E301" s="351">
        <v>761</v>
      </c>
      <c r="F301" s="163" t="s">
        <v>17</v>
      </c>
      <c r="G301" s="352">
        <v>440</v>
      </c>
      <c r="H301" s="353"/>
      <c r="I301" s="362"/>
      <c r="J301" s="363"/>
      <c r="K301" s="353"/>
      <c r="L301" s="364"/>
      <c r="M301" s="365"/>
    </row>
    <row r="302" spans="1:13">
      <c r="A302" s="344" t="s">
        <v>661</v>
      </c>
      <c r="B302" s="173">
        <v>1</v>
      </c>
      <c r="C302" s="174" t="s">
        <v>17</v>
      </c>
      <c r="D302" s="345" t="s">
        <v>661</v>
      </c>
      <c r="E302" s="354">
        <v>881</v>
      </c>
      <c r="F302" s="163" t="s">
        <v>17</v>
      </c>
      <c r="G302" s="346">
        <v>330</v>
      </c>
      <c r="H302" s="347"/>
      <c r="I302" s="359"/>
      <c r="J302" s="360"/>
      <c r="K302" s="347"/>
      <c r="L302" s="361"/>
      <c r="M302" s="214"/>
    </row>
    <row r="303" spans="1:13">
      <c r="A303" s="344" t="s">
        <v>662</v>
      </c>
      <c r="B303" s="348">
        <v>1</v>
      </c>
      <c r="C303" s="349" t="s">
        <v>17</v>
      </c>
      <c r="D303" s="350" t="s">
        <v>662</v>
      </c>
      <c r="E303" s="351">
        <v>998</v>
      </c>
      <c r="F303" s="163" t="s">
        <v>17</v>
      </c>
      <c r="G303" s="346">
        <v>140</v>
      </c>
      <c r="H303" s="353"/>
      <c r="I303" s="362"/>
      <c r="J303" s="363"/>
      <c r="K303" s="353"/>
      <c r="L303" s="364"/>
      <c r="M303" s="365"/>
    </row>
    <row r="304" ht="31.5" spans="1:13">
      <c r="A304" s="344" t="s">
        <v>663</v>
      </c>
      <c r="B304" s="348">
        <v>1</v>
      </c>
      <c r="C304" s="349" t="s">
        <v>17</v>
      </c>
      <c r="D304" s="350" t="s">
        <v>664</v>
      </c>
      <c r="E304" s="351">
        <v>151</v>
      </c>
      <c r="F304" s="163" t="s">
        <v>17</v>
      </c>
      <c r="G304" s="352">
        <v>200</v>
      </c>
      <c r="H304" s="353"/>
      <c r="I304" s="362"/>
      <c r="J304" s="363"/>
      <c r="K304" s="353"/>
      <c r="L304" s="364"/>
      <c r="M304" s="365"/>
    </row>
    <row r="305" spans="1:13">
      <c r="A305" s="344" t="s">
        <v>665</v>
      </c>
      <c r="B305" s="348">
        <v>1</v>
      </c>
      <c r="C305" s="349" t="s">
        <v>17</v>
      </c>
      <c r="D305" s="350" t="s">
        <v>665</v>
      </c>
      <c r="E305" s="351">
        <v>278</v>
      </c>
      <c r="F305" s="163" t="s">
        <v>17</v>
      </c>
      <c r="G305" s="352">
        <v>120</v>
      </c>
      <c r="H305" s="353"/>
      <c r="I305" s="362"/>
      <c r="J305" s="363"/>
      <c r="K305" s="353"/>
      <c r="L305" s="364"/>
      <c r="M305" s="365"/>
    </row>
    <row r="306" spans="1:13">
      <c r="A306" s="344" t="s">
        <v>666</v>
      </c>
      <c r="B306" s="348">
        <v>1</v>
      </c>
      <c r="C306" s="349" t="s">
        <v>17</v>
      </c>
      <c r="D306" s="350" t="s">
        <v>667</v>
      </c>
      <c r="E306" s="351">
        <v>140</v>
      </c>
      <c r="F306" s="163" t="s">
        <v>17</v>
      </c>
      <c r="G306" s="352">
        <v>230</v>
      </c>
      <c r="H306" s="353"/>
      <c r="I306" s="362"/>
      <c r="J306" s="363"/>
      <c r="K306" s="353"/>
      <c r="L306" s="364"/>
      <c r="M306" s="365"/>
    </row>
    <row r="307" spans="1:13">
      <c r="A307" s="344" t="s">
        <v>668</v>
      </c>
      <c r="B307" s="348">
        <v>1</v>
      </c>
      <c r="C307" s="349" t="s">
        <v>17</v>
      </c>
      <c r="D307" s="350" t="s">
        <v>668</v>
      </c>
      <c r="E307" s="351">
        <v>203</v>
      </c>
      <c r="F307" s="163" t="s">
        <v>17</v>
      </c>
      <c r="G307" s="352">
        <v>220</v>
      </c>
      <c r="H307" s="353"/>
      <c r="I307" s="362"/>
      <c r="J307" s="363"/>
      <c r="K307" s="353"/>
      <c r="L307" s="364"/>
      <c r="M307" s="365"/>
    </row>
    <row r="308" spans="1:13">
      <c r="A308" s="344" t="s">
        <v>669</v>
      </c>
      <c r="B308" s="348">
        <v>1</v>
      </c>
      <c r="C308" s="349" t="s">
        <v>17</v>
      </c>
      <c r="D308" s="350" t="s">
        <v>669</v>
      </c>
      <c r="E308" s="351">
        <v>199</v>
      </c>
      <c r="F308" s="163" t="s">
        <v>17</v>
      </c>
      <c r="G308" s="352">
        <v>170</v>
      </c>
      <c r="H308" s="353"/>
      <c r="I308" s="362"/>
      <c r="J308" s="363"/>
      <c r="K308" s="353"/>
      <c r="L308" s="364"/>
      <c r="M308" s="365"/>
    </row>
    <row r="309" spans="1:13">
      <c r="A309" s="344" t="s">
        <v>670</v>
      </c>
      <c r="B309" s="348">
        <v>1</v>
      </c>
      <c r="C309" s="349" t="s">
        <v>17</v>
      </c>
      <c r="D309" s="350" t="s">
        <v>670</v>
      </c>
      <c r="E309" s="351">
        <v>198</v>
      </c>
      <c r="F309" s="163" t="s">
        <v>17</v>
      </c>
      <c r="G309" s="352">
        <v>80</v>
      </c>
      <c r="H309" s="353"/>
      <c r="I309" s="362"/>
      <c r="J309" s="363"/>
      <c r="K309" s="353"/>
      <c r="L309" s="364"/>
      <c r="M309" s="365"/>
    </row>
    <row r="310" spans="1:13">
      <c r="A310" s="344" t="s">
        <v>671</v>
      </c>
      <c r="B310" s="348">
        <v>1</v>
      </c>
      <c r="C310" s="349" t="s">
        <v>17</v>
      </c>
      <c r="D310" s="350" t="s">
        <v>671</v>
      </c>
      <c r="E310" s="351">
        <v>865</v>
      </c>
      <c r="F310" s="163" t="s">
        <v>17</v>
      </c>
      <c r="G310" s="352">
        <v>40</v>
      </c>
      <c r="H310" s="353"/>
      <c r="I310" s="362"/>
      <c r="J310" s="363"/>
      <c r="K310" s="353"/>
      <c r="L310" s="364"/>
      <c r="M310" s="365"/>
    </row>
    <row r="311" spans="1:13">
      <c r="A311" s="344" t="s">
        <v>672</v>
      </c>
      <c r="B311" s="348">
        <v>1</v>
      </c>
      <c r="C311" s="349" t="s">
        <v>17</v>
      </c>
      <c r="D311" s="350" t="s">
        <v>672</v>
      </c>
      <c r="E311" s="351">
        <v>1411</v>
      </c>
      <c r="F311" s="163" t="s">
        <v>17</v>
      </c>
      <c r="G311" s="352">
        <v>30</v>
      </c>
      <c r="H311" s="353"/>
      <c r="I311" s="362"/>
      <c r="J311" s="363"/>
      <c r="K311" s="353"/>
      <c r="L311" s="364"/>
      <c r="M311" s="365"/>
    </row>
    <row r="312" spans="1:13">
      <c r="A312" s="344" t="s">
        <v>673</v>
      </c>
      <c r="B312" s="348">
        <v>1</v>
      </c>
      <c r="C312" s="349" t="s">
        <v>17</v>
      </c>
      <c r="D312" s="350" t="s">
        <v>673</v>
      </c>
      <c r="E312" s="351">
        <v>1412</v>
      </c>
      <c r="F312" s="163" t="s">
        <v>17</v>
      </c>
      <c r="G312" s="352">
        <v>30</v>
      </c>
      <c r="H312" s="353"/>
      <c r="I312" s="362"/>
      <c r="J312" s="363"/>
      <c r="K312" s="353"/>
      <c r="L312" s="364"/>
      <c r="M312" s="365"/>
    </row>
    <row r="313" ht="21" spans="1:13">
      <c r="A313" s="156" t="s">
        <v>674</v>
      </c>
      <c r="B313" s="157"/>
      <c r="C313" s="157"/>
      <c r="D313" s="158"/>
      <c r="E313" s="158"/>
      <c r="F313" s="158"/>
      <c r="G313" s="190"/>
      <c r="H313" s="191"/>
      <c r="I313" s="191"/>
      <c r="J313" s="191"/>
      <c r="K313" s="218"/>
      <c r="L313" s="219"/>
      <c r="M313" s="214"/>
    </row>
    <row r="314" spans="1:13">
      <c r="A314" s="344" t="s">
        <v>675</v>
      </c>
      <c r="B314" s="173">
        <v>1</v>
      </c>
      <c r="C314" s="174" t="s">
        <v>17</v>
      </c>
      <c r="D314" s="345" t="s">
        <v>675</v>
      </c>
      <c r="E314" s="354">
        <v>1105</v>
      </c>
      <c r="F314" s="163" t="s">
        <v>17</v>
      </c>
      <c r="G314" s="346">
        <v>1780</v>
      </c>
      <c r="H314" s="347"/>
      <c r="I314" s="359"/>
      <c r="J314" s="360"/>
      <c r="K314" s="347"/>
      <c r="L314" s="361"/>
      <c r="M314" s="214"/>
    </row>
    <row r="315" spans="1:13">
      <c r="A315" s="344" t="s">
        <v>676</v>
      </c>
      <c r="B315" s="173">
        <v>1</v>
      </c>
      <c r="C315" s="174" t="s">
        <v>17</v>
      </c>
      <c r="D315" s="345" t="s">
        <v>676</v>
      </c>
      <c r="E315" s="354">
        <v>1106</v>
      </c>
      <c r="F315" s="163" t="s">
        <v>17</v>
      </c>
      <c r="G315" s="346">
        <v>1780</v>
      </c>
      <c r="H315" s="347"/>
      <c r="I315" s="359"/>
      <c r="J315" s="360"/>
      <c r="K315" s="347"/>
      <c r="L315" s="361"/>
      <c r="M315" s="214"/>
    </row>
    <row r="316" spans="1:13">
      <c r="A316" s="344" t="s">
        <v>677</v>
      </c>
      <c r="B316" s="173">
        <v>1</v>
      </c>
      <c r="C316" s="174" t="s">
        <v>17</v>
      </c>
      <c r="D316" s="345" t="s">
        <v>677</v>
      </c>
      <c r="E316" s="354">
        <v>1092</v>
      </c>
      <c r="F316" s="163" t="s">
        <v>17</v>
      </c>
      <c r="G316" s="346">
        <v>1780</v>
      </c>
      <c r="H316" s="347"/>
      <c r="I316" s="359"/>
      <c r="J316" s="360"/>
      <c r="K316" s="347"/>
      <c r="L316" s="361"/>
      <c r="M316" s="214"/>
    </row>
    <row r="317" spans="1:13">
      <c r="A317" s="344" t="s">
        <v>678</v>
      </c>
      <c r="B317" s="173">
        <v>1</v>
      </c>
      <c r="C317" s="174" t="s">
        <v>17</v>
      </c>
      <c r="D317" s="345" t="s">
        <v>678</v>
      </c>
      <c r="E317" s="354">
        <v>1093</v>
      </c>
      <c r="F317" s="163" t="s">
        <v>17</v>
      </c>
      <c r="G317" s="346">
        <v>1780</v>
      </c>
      <c r="H317" s="347"/>
      <c r="I317" s="359"/>
      <c r="J317" s="360"/>
      <c r="K317" s="347"/>
      <c r="L317" s="361"/>
      <c r="M317" s="214"/>
    </row>
    <row r="318" spans="1:13">
      <c r="A318" s="344" t="s">
        <v>679</v>
      </c>
      <c r="B318" s="173">
        <v>1</v>
      </c>
      <c r="C318" s="174" t="s">
        <v>17</v>
      </c>
      <c r="D318" s="345" t="s">
        <v>679</v>
      </c>
      <c r="E318" s="354">
        <v>1094</v>
      </c>
      <c r="F318" s="163" t="s">
        <v>17</v>
      </c>
      <c r="G318" s="346">
        <v>1780</v>
      </c>
      <c r="H318" s="347"/>
      <c r="I318" s="359"/>
      <c r="J318" s="360"/>
      <c r="K318" s="347"/>
      <c r="L318" s="361"/>
      <c r="M318" s="214"/>
    </row>
    <row r="319" spans="1:13">
      <c r="A319" s="344" t="s">
        <v>680</v>
      </c>
      <c r="B319" s="173">
        <v>1</v>
      </c>
      <c r="C319" s="174" t="s">
        <v>17</v>
      </c>
      <c r="D319" s="345" t="s">
        <v>680</v>
      </c>
      <c r="E319" s="354">
        <v>1095</v>
      </c>
      <c r="F319" s="163" t="s">
        <v>17</v>
      </c>
      <c r="G319" s="346">
        <v>1780</v>
      </c>
      <c r="H319" s="347"/>
      <c r="I319" s="359"/>
      <c r="J319" s="360"/>
      <c r="K319" s="347"/>
      <c r="L319" s="361"/>
      <c r="M319" s="214"/>
    </row>
  </sheetData>
  <mergeCells count="591">
    <mergeCell ref="A5:C5"/>
    <mergeCell ref="A32:C32"/>
    <mergeCell ref="A62:C62"/>
    <mergeCell ref="A75:C75"/>
    <mergeCell ref="A95:C95"/>
    <mergeCell ref="B102:C102"/>
    <mergeCell ref="A103:C103"/>
    <mergeCell ref="A109:C109"/>
    <mergeCell ref="I109:J109"/>
    <mergeCell ref="B127:C127"/>
    <mergeCell ref="A128:C128"/>
    <mergeCell ref="I128:J128"/>
    <mergeCell ref="A141:C141"/>
    <mergeCell ref="I141:J141"/>
    <mergeCell ref="A149:C149"/>
    <mergeCell ref="I149:J149"/>
    <mergeCell ref="A170:C170"/>
    <mergeCell ref="I170:J170"/>
    <mergeCell ref="A225:C225"/>
    <mergeCell ref="A240:C240"/>
    <mergeCell ref="A249:C249"/>
    <mergeCell ref="A274:C274"/>
    <mergeCell ref="B275:C275"/>
    <mergeCell ref="B276:C276"/>
    <mergeCell ref="B277:C277"/>
    <mergeCell ref="A287:C287"/>
    <mergeCell ref="A300:C300"/>
    <mergeCell ref="A313:C313"/>
    <mergeCell ref="A3:A4"/>
    <mergeCell ref="A6:A7"/>
    <mergeCell ref="A8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3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3:A64"/>
    <mergeCell ref="A65:A66"/>
    <mergeCell ref="A67:A68"/>
    <mergeCell ref="A69:A72"/>
    <mergeCell ref="A73:A74"/>
    <mergeCell ref="A76:A77"/>
    <mergeCell ref="A79:A80"/>
    <mergeCell ref="A81:A82"/>
    <mergeCell ref="A83:A84"/>
    <mergeCell ref="A85:A86"/>
    <mergeCell ref="A89:A90"/>
    <mergeCell ref="A91:A92"/>
    <mergeCell ref="A93:A94"/>
    <mergeCell ref="A96:A97"/>
    <mergeCell ref="A98:A99"/>
    <mergeCell ref="A100:A101"/>
    <mergeCell ref="A110:A111"/>
    <mergeCell ref="A112:A113"/>
    <mergeCell ref="A114:A115"/>
    <mergeCell ref="A116:A117"/>
    <mergeCell ref="A118:A119"/>
    <mergeCell ref="A120:A121"/>
    <mergeCell ref="A122:A123"/>
    <mergeCell ref="A124:A126"/>
    <mergeCell ref="A129:A134"/>
    <mergeCell ref="A135:A136"/>
    <mergeCell ref="A137:A138"/>
    <mergeCell ref="A139:A140"/>
    <mergeCell ref="A142:A143"/>
    <mergeCell ref="A144:A145"/>
    <mergeCell ref="A146:A148"/>
    <mergeCell ref="A150:A151"/>
    <mergeCell ref="A153:A154"/>
    <mergeCell ref="A155:A157"/>
    <mergeCell ref="A158:A160"/>
    <mergeCell ref="A161:A163"/>
    <mergeCell ref="A164:A165"/>
    <mergeCell ref="A166:A167"/>
    <mergeCell ref="A168:A169"/>
    <mergeCell ref="A171:A174"/>
    <mergeCell ref="A176:A177"/>
    <mergeCell ref="A178:A179"/>
    <mergeCell ref="A180:A181"/>
    <mergeCell ref="A182:A183"/>
    <mergeCell ref="A184:A185"/>
    <mergeCell ref="A186:A187"/>
    <mergeCell ref="A189:A192"/>
    <mergeCell ref="A193:A194"/>
    <mergeCell ref="A195:A196"/>
    <mergeCell ref="A197:A198"/>
    <mergeCell ref="A199:A200"/>
    <mergeCell ref="A201:A202"/>
    <mergeCell ref="A203:A206"/>
    <mergeCell ref="A207:A210"/>
    <mergeCell ref="A211:A212"/>
    <mergeCell ref="A213:A214"/>
    <mergeCell ref="A215:A216"/>
    <mergeCell ref="A217:A218"/>
    <mergeCell ref="A219:A220"/>
    <mergeCell ref="A221:A222"/>
    <mergeCell ref="A223:A224"/>
    <mergeCell ref="A226:A227"/>
    <mergeCell ref="A228:A233"/>
    <mergeCell ref="A234:A239"/>
    <mergeCell ref="A241:A244"/>
    <mergeCell ref="A245:A248"/>
    <mergeCell ref="A250:A251"/>
    <mergeCell ref="A252:A253"/>
    <mergeCell ref="A254:A255"/>
    <mergeCell ref="A256:A259"/>
    <mergeCell ref="A260:A263"/>
    <mergeCell ref="A264:A265"/>
    <mergeCell ref="A266:A267"/>
    <mergeCell ref="A268:A269"/>
    <mergeCell ref="A270:A271"/>
    <mergeCell ref="A272:A273"/>
    <mergeCell ref="A280:A283"/>
    <mergeCell ref="A284:A286"/>
    <mergeCell ref="H3:H4"/>
    <mergeCell ref="H6:H7"/>
    <mergeCell ref="H8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3:H49"/>
    <mergeCell ref="H50:H51"/>
    <mergeCell ref="H52:H53"/>
    <mergeCell ref="H54:H55"/>
    <mergeCell ref="H56:H57"/>
    <mergeCell ref="H58:H59"/>
    <mergeCell ref="H60:H61"/>
    <mergeCell ref="H63:H64"/>
    <mergeCell ref="H65:H66"/>
    <mergeCell ref="H67:H68"/>
    <mergeCell ref="H69:H72"/>
    <mergeCell ref="H73:H74"/>
    <mergeCell ref="H76:H77"/>
    <mergeCell ref="H79:H80"/>
    <mergeCell ref="H81:H82"/>
    <mergeCell ref="H83:H84"/>
    <mergeCell ref="H85:H86"/>
    <mergeCell ref="H89:H90"/>
    <mergeCell ref="H93:H94"/>
    <mergeCell ref="H96:H97"/>
    <mergeCell ref="H98:H99"/>
    <mergeCell ref="H100:H101"/>
    <mergeCell ref="H110:H111"/>
    <mergeCell ref="H112:H113"/>
    <mergeCell ref="H114:H115"/>
    <mergeCell ref="H116:H117"/>
    <mergeCell ref="H118:H119"/>
    <mergeCell ref="H120:H121"/>
    <mergeCell ref="H122:H123"/>
    <mergeCell ref="H129:H133"/>
    <mergeCell ref="H135:H136"/>
    <mergeCell ref="H137:H138"/>
    <mergeCell ref="H139:H140"/>
    <mergeCell ref="H142:H143"/>
    <mergeCell ref="H144:H145"/>
    <mergeCell ref="H146:H148"/>
    <mergeCell ref="H150:H151"/>
    <mergeCell ref="H153:H154"/>
    <mergeCell ref="H155:H157"/>
    <mergeCell ref="H158:H160"/>
    <mergeCell ref="H161:H163"/>
    <mergeCell ref="H164:H165"/>
    <mergeCell ref="H166:H167"/>
    <mergeCell ref="H168:H169"/>
    <mergeCell ref="H171:H174"/>
    <mergeCell ref="H176:H177"/>
    <mergeCell ref="H178:H179"/>
    <mergeCell ref="H180:H181"/>
    <mergeCell ref="H182:H183"/>
    <mergeCell ref="H184:H185"/>
    <mergeCell ref="H186:H187"/>
    <mergeCell ref="H189:H192"/>
    <mergeCell ref="H193:H194"/>
    <mergeCell ref="H195:H196"/>
    <mergeCell ref="H197:H198"/>
    <mergeCell ref="H199:H200"/>
    <mergeCell ref="H201:H202"/>
    <mergeCell ref="H203:H206"/>
    <mergeCell ref="H207:H210"/>
    <mergeCell ref="H211:H212"/>
    <mergeCell ref="H226:H227"/>
    <mergeCell ref="H228:H233"/>
    <mergeCell ref="H234:H239"/>
    <mergeCell ref="H241:H244"/>
    <mergeCell ref="H245:H246"/>
    <mergeCell ref="H247:H248"/>
    <mergeCell ref="H250:H251"/>
    <mergeCell ref="H252:H253"/>
    <mergeCell ref="H254:H255"/>
    <mergeCell ref="H256:H259"/>
    <mergeCell ref="H260:H261"/>
    <mergeCell ref="H262:H263"/>
    <mergeCell ref="H264:H265"/>
    <mergeCell ref="H266:H267"/>
    <mergeCell ref="H268:H269"/>
    <mergeCell ref="H270:H271"/>
    <mergeCell ref="H272:H273"/>
    <mergeCell ref="H275:H27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50:I51"/>
    <mergeCell ref="I52:I53"/>
    <mergeCell ref="I54:I55"/>
    <mergeCell ref="I56:I57"/>
    <mergeCell ref="I58:I59"/>
    <mergeCell ref="I60:I61"/>
    <mergeCell ref="I76:I77"/>
    <mergeCell ref="I85:I86"/>
    <mergeCell ref="I89:I90"/>
    <mergeCell ref="I93:I94"/>
    <mergeCell ref="I96:I97"/>
    <mergeCell ref="I98:I99"/>
    <mergeCell ref="I100:I101"/>
    <mergeCell ref="I110:I111"/>
    <mergeCell ref="I112:I113"/>
    <mergeCell ref="I114:I115"/>
    <mergeCell ref="I116:I117"/>
    <mergeCell ref="I118:I119"/>
    <mergeCell ref="I120:I121"/>
    <mergeCell ref="I122:I123"/>
    <mergeCell ref="I129:I130"/>
    <mergeCell ref="I132:I133"/>
    <mergeCell ref="I135:I136"/>
    <mergeCell ref="I137:I138"/>
    <mergeCell ref="I139:I140"/>
    <mergeCell ref="I142:I143"/>
    <mergeCell ref="I144:I145"/>
    <mergeCell ref="I150:I151"/>
    <mergeCell ref="I153:I154"/>
    <mergeCell ref="I155:I157"/>
    <mergeCell ref="I158:I160"/>
    <mergeCell ref="I161:I163"/>
    <mergeCell ref="I164:I165"/>
    <mergeCell ref="I166:I167"/>
    <mergeCell ref="I168:I169"/>
    <mergeCell ref="I171:I172"/>
    <mergeCell ref="I173:I174"/>
    <mergeCell ref="I176:I177"/>
    <mergeCell ref="I189:I192"/>
    <mergeCell ref="I193:I194"/>
    <mergeCell ref="I195:I196"/>
    <mergeCell ref="I197:I198"/>
    <mergeCell ref="I199:I200"/>
    <mergeCell ref="I201:I202"/>
    <mergeCell ref="I203:I206"/>
    <mergeCell ref="I207:I210"/>
    <mergeCell ref="I211:I212"/>
    <mergeCell ref="I226:I227"/>
    <mergeCell ref="I228:I230"/>
    <mergeCell ref="I231:I233"/>
    <mergeCell ref="I234:I236"/>
    <mergeCell ref="I237:I239"/>
    <mergeCell ref="I241:I242"/>
    <mergeCell ref="I243:I244"/>
    <mergeCell ref="I245:I246"/>
    <mergeCell ref="I247:I248"/>
    <mergeCell ref="I250:I251"/>
    <mergeCell ref="I252:I253"/>
    <mergeCell ref="I254:I255"/>
    <mergeCell ref="I256:I259"/>
    <mergeCell ref="I260:I261"/>
    <mergeCell ref="I262:I263"/>
    <mergeCell ref="I264:I265"/>
    <mergeCell ref="I266:I267"/>
    <mergeCell ref="I268:I269"/>
    <mergeCell ref="I270:I271"/>
    <mergeCell ref="I272:I273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76:J77"/>
    <mergeCell ref="J85:J86"/>
    <mergeCell ref="J89:J90"/>
    <mergeCell ref="J93:J94"/>
    <mergeCell ref="J96:J97"/>
    <mergeCell ref="J98:J99"/>
    <mergeCell ref="J100:J101"/>
    <mergeCell ref="J110:J111"/>
    <mergeCell ref="J112:J113"/>
    <mergeCell ref="J114:J115"/>
    <mergeCell ref="J116:J117"/>
    <mergeCell ref="J118:J119"/>
    <mergeCell ref="J120:J121"/>
    <mergeCell ref="J122:J123"/>
    <mergeCell ref="J129:J130"/>
    <mergeCell ref="J132:J133"/>
    <mergeCell ref="J135:J136"/>
    <mergeCell ref="J137:J138"/>
    <mergeCell ref="J139:J140"/>
    <mergeCell ref="J142:J143"/>
    <mergeCell ref="J144:J145"/>
    <mergeCell ref="J150:J151"/>
    <mergeCell ref="J153:J154"/>
    <mergeCell ref="J155:J157"/>
    <mergeCell ref="J158:J160"/>
    <mergeCell ref="J161:J163"/>
    <mergeCell ref="J164:J165"/>
    <mergeCell ref="J166:J167"/>
    <mergeCell ref="J168:J169"/>
    <mergeCell ref="J189:J192"/>
    <mergeCell ref="J193:J194"/>
    <mergeCell ref="J195:J196"/>
    <mergeCell ref="J197:J198"/>
    <mergeCell ref="J199:J200"/>
    <mergeCell ref="J201:J202"/>
    <mergeCell ref="J203:J206"/>
    <mergeCell ref="J207:J210"/>
    <mergeCell ref="J211:J212"/>
    <mergeCell ref="J226:J227"/>
    <mergeCell ref="J228:J230"/>
    <mergeCell ref="J231:J233"/>
    <mergeCell ref="J234:J236"/>
    <mergeCell ref="J237:J239"/>
    <mergeCell ref="J241:J242"/>
    <mergeCell ref="J243:J244"/>
    <mergeCell ref="J245:J246"/>
    <mergeCell ref="J247:J248"/>
    <mergeCell ref="J250:J251"/>
    <mergeCell ref="J252:J253"/>
    <mergeCell ref="J254:J255"/>
    <mergeCell ref="J256:J257"/>
    <mergeCell ref="J258:J259"/>
    <mergeCell ref="J260:J261"/>
    <mergeCell ref="J262:J263"/>
    <mergeCell ref="J264:J265"/>
    <mergeCell ref="J266:J267"/>
    <mergeCell ref="J268:J269"/>
    <mergeCell ref="J270:J271"/>
    <mergeCell ref="J272:J273"/>
    <mergeCell ref="K3:K4"/>
    <mergeCell ref="K6:K7"/>
    <mergeCell ref="K8:K11"/>
    <mergeCell ref="K12:K13"/>
    <mergeCell ref="K14:K15"/>
    <mergeCell ref="K16:K17"/>
    <mergeCell ref="K18:K19"/>
    <mergeCell ref="K20:K21"/>
    <mergeCell ref="K22:K23"/>
    <mergeCell ref="K24:K25"/>
    <mergeCell ref="K63:K64"/>
    <mergeCell ref="K65:K66"/>
    <mergeCell ref="K69:K70"/>
    <mergeCell ref="K71:K72"/>
    <mergeCell ref="K73:K74"/>
    <mergeCell ref="K76:K77"/>
    <mergeCell ref="K79:K80"/>
    <mergeCell ref="K81:K82"/>
    <mergeCell ref="K83:K84"/>
    <mergeCell ref="K85:K86"/>
    <mergeCell ref="K89:K90"/>
    <mergeCell ref="K93:K94"/>
    <mergeCell ref="K96:K97"/>
    <mergeCell ref="K98:K99"/>
    <mergeCell ref="K100:K101"/>
    <mergeCell ref="K110:K111"/>
    <mergeCell ref="K112:K113"/>
    <mergeCell ref="K114:K115"/>
    <mergeCell ref="K116:K117"/>
    <mergeCell ref="K118:K119"/>
    <mergeCell ref="K120:K121"/>
    <mergeCell ref="K122:K123"/>
    <mergeCell ref="K135:K136"/>
    <mergeCell ref="K137:K138"/>
    <mergeCell ref="K139:K140"/>
    <mergeCell ref="K150:K151"/>
    <mergeCell ref="K153:K154"/>
    <mergeCell ref="K155:K157"/>
    <mergeCell ref="K158:K160"/>
    <mergeCell ref="K161:K163"/>
    <mergeCell ref="K164:K165"/>
    <mergeCell ref="K166:K167"/>
    <mergeCell ref="K168:K169"/>
    <mergeCell ref="K176:K177"/>
    <mergeCell ref="K178:K179"/>
    <mergeCell ref="K180:K181"/>
    <mergeCell ref="K182:K183"/>
    <mergeCell ref="K184:K185"/>
    <mergeCell ref="K186:K187"/>
    <mergeCell ref="K189:K192"/>
    <mergeCell ref="K193:K194"/>
    <mergeCell ref="K195:K196"/>
    <mergeCell ref="K197:K198"/>
    <mergeCell ref="K199:K200"/>
    <mergeCell ref="K201:K202"/>
    <mergeCell ref="K203:K206"/>
    <mergeCell ref="K207:K210"/>
    <mergeCell ref="K211:K212"/>
    <mergeCell ref="K226:K227"/>
    <mergeCell ref="K228:K233"/>
    <mergeCell ref="K234:K239"/>
    <mergeCell ref="K241:K244"/>
    <mergeCell ref="K245:K246"/>
    <mergeCell ref="K247:K248"/>
    <mergeCell ref="K250:K251"/>
    <mergeCell ref="K252:K253"/>
    <mergeCell ref="K254:K255"/>
    <mergeCell ref="K256:K259"/>
    <mergeCell ref="K272:K273"/>
    <mergeCell ref="L3:L4"/>
    <mergeCell ref="L6:L7"/>
    <mergeCell ref="L8:L11"/>
    <mergeCell ref="L12:L13"/>
    <mergeCell ref="L14:L15"/>
    <mergeCell ref="L16:L17"/>
    <mergeCell ref="L18:L19"/>
    <mergeCell ref="L20:L21"/>
    <mergeCell ref="L22:L23"/>
    <mergeCell ref="L24:L25"/>
    <mergeCell ref="L63:L64"/>
    <mergeCell ref="L65:L66"/>
    <mergeCell ref="L69:L70"/>
    <mergeCell ref="L71:L72"/>
    <mergeCell ref="L76:L77"/>
    <mergeCell ref="L79:L80"/>
    <mergeCell ref="L81:L82"/>
    <mergeCell ref="L83:L84"/>
    <mergeCell ref="L85:L86"/>
    <mergeCell ref="L89:L90"/>
    <mergeCell ref="L93:L94"/>
    <mergeCell ref="L96:L97"/>
    <mergeCell ref="L98:L99"/>
    <mergeCell ref="L100:L101"/>
    <mergeCell ref="L110:L111"/>
    <mergeCell ref="L112:L113"/>
    <mergeCell ref="L114:L115"/>
    <mergeCell ref="L116:L117"/>
    <mergeCell ref="L118:L119"/>
    <mergeCell ref="L120:L121"/>
    <mergeCell ref="L122:L123"/>
    <mergeCell ref="L135:L136"/>
    <mergeCell ref="L137:L138"/>
    <mergeCell ref="L139:L140"/>
    <mergeCell ref="L150:L151"/>
    <mergeCell ref="L153:L154"/>
    <mergeCell ref="L155:L157"/>
    <mergeCell ref="L158:L160"/>
    <mergeCell ref="L161:L163"/>
    <mergeCell ref="L166:L167"/>
    <mergeCell ref="L171:L174"/>
    <mergeCell ref="L189:L192"/>
    <mergeCell ref="L193:L194"/>
    <mergeCell ref="L195:L196"/>
    <mergeCell ref="L199:L200"/>
    <mergeCell ref="L201:L202"/>
    <mergeCell ref="L203:L206"/>
    <mergeCell ref="L207:L210"/>
    <mergeCell ref="L211:L212"/>
    <mergeCell ref="L228:L229"/>
    <mergeCell ref="L230:L231"/>
    <mergeCell ref="L232:L233"/>
    <mergeCell ref="L234:L235"/>
    <mergeCell ref="L236:L237"/>
    <mergeCell ref="L238:L239"/>
    <mergeCell ref="L241:L244"/>
    <mergeCell ref="L245:L246"/>
    <mergeCell ref="L247:L248"/>
    <mergeCell ref="M3:M4"/>
    <mergeCell ref="M6:M7"/>
    <mergeCell ref="M8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3:M49"/>
    <mergeCell ref="M50:M51"/>
    <mergeCell ref="M52:M53"/>
    <mergeCell ref="M54:M55"/>
    <mergeCell ref="M56:M57"/>
    <mergeCell ref="M58:M59"/>
    <mergeCell ref="M60:M61"/>
    <mergeCell ref="M63:M64"/>
    <mergeCell ref="M65:M66"/>
    <mergeCell ref="M67:M68"/>
    <mergeCell ref="M69:M72"/>
    <mergeCell ref="M73:M74"/>
    <mergeCell ref="M76:M77"/>
    <mergeCell ref="M79:M80"/>
    <mergeCell ref="M81:M82"/>
    <mergeCell ref="M83:M84"/>
    <mergeCell ref="M85:M86"/>
    <mergeCell ref="M89:M90"/>
    <mergeCell ref="M93:M94"/>
    <mergeCell ref="M96:M97"/>
    <mergeCell ref="M98:M99"/>
    <mergeCell ref="M100:M101"/>
    <mergeCell ref="M106:M107"/>
    <mergeCell ref="M110:M111"/>
    <mergeCell ref="M112:M113"/>
    <mergeCell ref="M114:M115"/>
    <mergeCell ref="M116:M117"/>
    <mergeCell ref="M118:M119"/>
    <mergeCell ref="M120:M121"/>
    <mergeCell ref="M122:M123"/>
    <mergeCell ref="M124:M126"/>
    <mergeCell ref="M129:M133"/>
    <mergeCell ref="M135:M136"/>
    <mergeCell ref="M137:M138"/>
    <mergeCell ref="M139:M140"/>
    <mergeCell ref="M142:M143"/>
    <mergeCell ref="M144:M145"/>
    <mergeCell ref="M146:M148"/>
    <mergeCell ref="M150:M151"/>
    <mergeCell ref="M153:M154"/>
    <mergeCell ref="M155:M157"/>
    <mergeCell ref="M158:M160"/>
    <mergeCell ref="M161:M163"/>
    <mergeCell ref="M164:M165"/>
    <mergeCell ref="M166:M167"/>
    <mergeCell ref="M168:M169"/>
    <mergeCell ref="M171:M174"/>
    <mergeCell ref="M176:M177"/>
    <mergeCell ref="M178:M179"/>
    <mergeCell ref="M180:M181"/>
    <mergeCell ref="M182:M183"/>
    <mergeCell ref="M184:M185"/>
    <mergeCell ref="M186:M187"/>
    <mergeCell ref="M189:M192"/>
    <mergeCell ref="M193:M194"/>
    <mergeCell ref="M195:M196"/>
    <mergeCell ref="M197:M198"/>
    <mergeCell ref="M199:M200"/>
    <mergeCell ref="M201:M202"/>
    <mergeCell ref="M203:M206"/>
    <mergeCell ref="M207:M210"/>
    <mergeCell ref="M211:M212"/>
    <mergeCell ref="M213:M214"/>
    <mergeCell ref="M215:M216"/>
    <mergeCell ref="M226:M227"/>
    <mergeCell ref="M228:M233"/>
    <mergeCell ref="M234:M239"/>
    <mergeCell ref="M241:M244"/>
    <mergeCell ref="M245:M248"/>
    <mergeCell ref="M250:M251"/>
    <mergeCell ref="M252:M253"/>
    <mergeCell ref="M254:M255"/>
    <mergeCell ref="M256:M259"/>
    <mergeCell ref="M260:M263"/>
    <mergeCell ref="M264:M265"/>
    <mergeCell ref="M266:M267"/>
    <mergeCell ref="M268:M269"/>
    <mergeCell ref="M270:M271"/>
    <mergeCell ref="M272:M273"/>
    <mergeCell ref="M275:M277"/>
    <mergeCell ref="M280:M282"/>
    <mergeCell ref="B3:C4"/>
    <mergeCell ref="I3:J4"/>
  </mergeCells>
  <pageMargins left="0.236220472440945" right="0.236220472440945" top="0.236220472440945" bottom="0.236220472440945" header="0.31496062992126" footer="0.31496062992126"/>
  <pageSetup paperSize="9" scale="49" firstPageNumber="0" fitToHeight="7" orientation="portrait" useFirstPageNumber="1" horizontalDpi="1200" verticalDpi="1200"/>
  <headerFooter>
    <oddFooter>&amp;C&amp;18Страница &amp;P из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AC090"/>
  </sheetPr>
  <dimension ref="A1:AF141"/>
  <sheetViews>
    <sheetView zoomScale="90" zoomScaleNormal="90" topLeftCell="A13" workbookViewId="0">
      <selection activeCell="W14" sqref="W14"/>
    </sheetView>
  </sheetViews>
  <sheetFormatPr defaultColWidth="8.73333333333333" defaultRowHeight="15"/>
  <cols>
    <col min="1" max="1" width="33.5333333333333" style="107" customWidth="1"/>
    <col min="2" max="26" width="3.46666666666667" style="108" customWidth="1"/>
    <col min="27" max="27" width="8.73333333333333" style="108"/>
    <col min="28" max="28" width="3.8" style="108" customWidth="1"/>
    <col min="29" max="29" width="22.9333333333333" style="108" customWidth="1"/>
    <col min="30" max="16384" width="8.73333333333333" style="108"/>
  </cols>
  <sheetData>
    <row r="1" ht="81" customHeight="1" spans="1:16">
      <c r="A1" s="109"/>
      <c r="B1" s="110" t="s">
        <v>681</v>
      </c>
      <c r="C1" s="110" t="s">
        <v>682</v>
      </c>
      <c r="D1" s="110" t="s">
        <v>683</v>
      </c>
      <c r="E1" s="110" t="s">
        <v>684</v>
      </c>
      <c r="F1" s="110" t="s">
        <v>685</v>
      </c>
      <c r="G1" s="110" t="s">
        <v>686</v>
      </c>
      <c r="H1" s="110" t="s">
        <v>687</v>
      </c>
      <c r="I1" s="110" t="s">
        <v>688</v>
      </c>
      <c r="J1" s="110" t="s">
        <v>689</v>
      </c>
      <c r="K1" s="110" t="s">
        <v>690</v>
      </c>
      <c r="L1" s="110" t="s">
        <v>691</v>
      </c>
      <c r="M1" s="110" t="s">
        <v>692</v>
      </c>
      <c r="N1" s="110" t="s">
        <v>693</v>
      </c>
      <c r="O1" s="110" t="s">
        <v>694</v>
      </c>
      <c r="P1" s="110" t="s">
        <v>695</v>
      </c>
    </row>
    <row r="2" spans="1:16">
      <c r="A2" s="111" t="s">
        <v>696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6">
      <c r="A3" s="112" t="s">
        <v>697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>
      <c r="A4" s="113" t="s">
        <v>698</v>
      </c>
      <c r="B4" s="114" t="s">
        <v>699</v>
      </c>
      <c r="C4" s="114"/>
      <c r="D4" s="114"/>
      <c r="E4" s="114"/>
      <c r="F4" s="114"/>
      <c r="G4" s="114"/>
      <c r="H4" s="115"/>
      <c r="I4" s="115"/>
      <c r="J4" s="114"/>
      <c r="K4" s="114"/>
      <c r="L4" s="114"/>
      <c r="M4" s="114" t="s">
        <v>700</v>
      </c>
      <c r="N4" s="132"/>
      <c r="O4" s="132"/>
      <c r="P4" s="132"/>
    </row>
    <row r="5" spans="1:16">
      <c r="A5" s="116" t="s">
        <v>701</v>
      </c>
      <c r="B5" s="116"/>
      <c r="C5" s="116"/>
      <c r="D5" s="116"/>
      <c r="E5" s="116"/>
      <c r="F5" s="116"/>
      <c r="G5" s="116"/>
      <c r="H5" s="117"/>
      <c r="I5" s="117"/>
      <c r="J5" s="116"/>
      <c r="K5" s="116"/>
      <c r="L5" s="116"/>
      <c r="M5" s="116"/>
      <c r="N5" s="116"/>
      <c r="O5" s="116"/>
      <c r="P5" s="116"/>
    </row>
    <row r="6" spans="1:16">
      <c r="A6" s="109" t="s">
        <v>702</v>
      </c>
      <c r="B6" s="118"/>
      <c r="C6" s="119"/>
      <c r="D6" s="119"/>
      <c r="E6" s="119"/>
      <c r="F6" s="120"/>
      <c r="G6" s="118"/>
      <c r="H6" s="118"/>
      <c r="I6" s="119"/>
      <c r="J6" s="118"/>
      <c r="K6" s="118"/>
      <c r="L6" s="118"/>
      <c r="M6" s="118"/>
      <c r="N6" s="118"/>
      <c r="O6" s="118"/>
      <c r="P6" s="118"/>
    </row>
    <row r="7" spans="1:16">
      <c r="A7" s="109" t="s">
        <v>703</v>
      </c>
      <c r="B7" s="119"/>
      <c r="C7" s="118"/>
      <c r="D7" s="118"/>
      <c r="E7" s="118"/>
      <c r="F7" s="118"/>
      <c r="G7" s="118"/>
      <c r="H7" s="119"/>
      <c r="I7" s="118"/>
      <c r="J7" s="118"/>
      <c r="K7" s="118"/>
      <c r="L7" s="118"/>
      <c r="M7" s="118"/>
      <c r="N7" s="118"/>
      <c r="O7" s="118"/>
      <c r="P7" s="118"/>
    </row>
    <row r="8" spans="1:16">
      <c r="A8" s="109" t="s">
        <v>704</v>
      </c>
      <c r="B8" s="119"/>
      <c r="C8" s="120"/>
      <c r="D8" s="118"/>
      <c r="E8" s="118"/>
      <c r="F8" s="118"/>
      <c r="G8" s="118"/>
      <c r="H8" s="119"/>
      <c r="I8" s="120"/>
      <c r="J8" s="118"/>
      <c r="K8" s="118"/>
      <c r="L8" s="118"/>
      <c r="M8" s="118"/>
      <c r="N8" s="118"/>
      <c r="O8" s="118"/>
      <c r="P8" s="118"/>
    </row>
    <row r="9" spans="1:16">
      <c r="A9" s="109" t="s">
        <v>705</v>
      </c>
      <c r="B9" s="118"/>
      <c r="C9" s="120"/>
      <c r="D9" s="119"/>
      <c r="E9" s="119"/>
      <c r="F9" s="119"/>
      <c r="G9" s="119"/>
      <c r="H9" s="118"/>
      <c r="I9" s="120"/>
      <c r="J9" s="118"/>
      <c r="K9" s="118"/>
      <c r="L9" s="118"/>
      <c r="M9" s="118"/>
      <c r="N9" s="118"/>
      <c r="O9" s="118"/>
      <c r="P9" s="118"/>
    </row>
    <row r="10" spans="1:16">
      <c r="A10" s="116" t="s">
        <v>706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</row>
    <row r="11" spans="1:16">
      <c r="A11" s="109" t="s">
        <v>702</v>
      </c>
      <c r="B11" s="118"/>
      <c r="C11" s="120"/>
      <c r="D11" s="119"/>
      <c r="E11" s="119"/>
      <c r="F11" s="119"/>
      <c r="G11" s="119"/>
      <c r="H11" s="118"/>
      <c r="I11" s="120"/>
      <c r="J11" s="118"/>
      <c r="K11" s="118"/>
      <c r="L11" s="118"/>
      <c r="M11" s="118"/>
      <c r="N11" s="118"/>
      <c r="O11" s="118"/>
      <c r="P11" s="118"/>
    </row>
    <row r="12" spans="1:16">
      <c r="A12" s="109" t="s">
        <v>704</v>
      </c>
      <c r="B12" s="119"/>
      <c r="C12" s="120"/>
      <c r="D12" s="118"/>
      <c r="E12" s="118"/>
      <c r="F12" s="118"/>
      <c r="G12" s="118"/>
      <c r="H12" s="119"/>
      <c r="I12" s="120"/>
      <c r="J12" s="118"/>
      <c r="K12" s="118"/>
      <c r="L12" s="118"/>
      <c r="M12" s="118"/>
      <c r="N12" s="118"/>
      <c r="O12" s="118"/>
      <c r="P12" s="118"/>
    </row>
    <row r="13" spans="1:16">
      <c r="A13" s="109" t="s">
        <v>705</v>
      </c>
      <c r="B13" s="118"/>
      <c r="C13" s="120"/>
      <c r="D13" s="119"/>
      <c r="E13" s="119"/>
      <c r="F13" s="119"/>
      <c r="G13" s="119"/>
      <c r="H13" s="118"/>
      <c r="I13" s="120"/>
      <c r="J13" s="118"/>
      <c r="K13" s="118"/>
      <c r="L13" s="118"/>
      <c r="M13" s="118"/>
      <c r="N13" s="118"/>
      <c r="O13" s="118"/>
      <c r="P13" s="118"/>
    </row>
    <row r="14" spans="1:16">
      <c r="A14" s="121" t="s">
        <v>707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</row>
    <row r="15" spans="1:16">
      <c r="A15" s="109" t="s">
        <v>702</v>
      </c>
      <c r="B15" s="118"/>
      <c r="C15" s="120"/>
      <c r="D15" s="119"/>
      <c r="E15" s="119"/>
      <c r="F15" s="119"/>
      <c r="G15" s="119"/>
      <c r="H15" s="118"/>
      <c r="I15" s="120"/>
      <c r="J15" s="124"/>
      <c r="K15" s="124"/>
      <c r="L15" s="124"/>
      <c r="M15" s="118"/>
      <c r="N15" s="118"/>
      <c r="O15" s="118"/>
      <c r="P15" s="118"/>
    </row>
    <row r="16" spans="1:16">
      <c r="A16" s="109" t="s">
        <v>708</v>
      </c>
      <c r="B16" s="118"/>
      <c r="C16" s="122"/>
      <c r="D16" s="122"/>
      <c r="E16" s="122"/>
      <c r="F16" s="118"/>
      <c r="G16" s="119"/>
      <c r="H16" s="118"/>
      <c r="I16" s="122"/>
      <c r="J16" s="118"/>
      <c r="K16" s="118"/>
      <c r="L16" s="118"/>
      <c r="M16" s="118"/>
      <c r="N16" s="118"/>
      <c r="O16" s="118"/>
      <c r="P16" s="118"/>
    </row>
    <row r="17" spans="1:16">
      <c r="A17" s="109" t="s">
        <v>704</v>
      </c>
      <c r="B17" s="119"/>
      <c r="C17" s="119"/>
      <c r="D17" s="118"/>
      <c r="E17" s="118"/>
      <c r="F17" s="118"/>
      <c r="G17" s="118"/>
      <c r="H17" s="119"/>
      <c r="I17" s="119"/>
      <c r="J17" s="118"/>
      <c r="K17" s="118"/>
      <c r="L17" s="118"/>
      <c r="M17" s="118"/>
      <c r="N17" s="118"/>
      <c r="O17" s="118"/>
      <c r="P17" s="118"/>
    </row>
    <row r="18" spans="1:16">
      <c r="A18" s="109" t="s">
        <v>705</v>
      </c>
      <c r="B18" s="118"/>
      <c r="C18" s="120"/>
      <c r="D18" s="120"/>
      <c r="E18" s="119"/>
      <c r="F18" s="119"/>
      <c r="G18" s="119"/>
      <c r="H18" s="118"/>
      <c r="I18" s="120"/>
      <c r="J18" s="124"/>
      <c r="K18" s="124"/>
      <c r="L18" s="124"/>
      <c r="M18" s="118"/>
      <c r="N18" s="118"/>
      <c r="O18" s="118"/>
      <c r="P18" s="118"/>
    </row>
    <row r="19" spans="1:16">
      <c r="A19" s="123" t="s">
        <v>709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</row>
    <row r="20" spans="1:16">
      <c r="A20" s="109" t="s">
        <v>702</v>
      </c>
      <c r="B20" s="109"/>
      <c r="C20" s="124"/>
      <c r="D20" s="125"/>
      <c r="E20" s="125"/>
      <c r="F20" s="125"/>
      <c r="G20" s="125"/>
      <c r="H20" s="109"/>
      <c r="I20" s="124"/>
      <c r="J20" s="124"/>
      <c r="K20" s="124"/>
      <c r="L20" s="124"/>
      <c r="M20" s="109"/>
      <c r="N20" s="109"/>
      <c r="O20" s="118"/>
      <c r="P20" s="109"/>
    </row>
    <row r="21" spans="1:32">
      <c r="A21" s="109" t="s">
        <v>704</v>
      </c>
      <c r="B21" s="125"/>
      <c r="C21" s="125"/>
      <c r="D21" s="109"/>
      <c r="E21" s="109"/>
      <c r="F21" s="109"/>
      <c r="G21" s="109"/>
      <c r="H21" s="125"/>
      <c r="I21" s="125"/>
      <c r="J21" s="109"/>
      <c r="K21" s="109"/>
      <c r="L21" s="109"/>
      <c r="M21" s="109"/>
      <c r="N21" s="109"/>
      <c r="O21" s="118"/>
      <c r="P21" s="109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</row>
    <row r="22" spans="1:16">
      <c r="A22" s="109" t="s">
        <v>705</v>
      </c>
      <c r="B22" s="109"/>
      <c r="C22" s="124"/>
      <c r="D22" s="124"/>
      <c r="E22" s="125"/>
      <c r="F22" s="125"/>
      <c r="G22" s="125"/>
      <c r="H22" s="109"/>
      <c r="I22" s="124"/>
      <c r="J22" s="124"/>
      <c r="K22" s="124"/>
      <c r="L22" s="124"/>
      <c r="M22" s="109"/>
      <c r="N22" s="109"/>
      <c r="O22" s="118"/>
      <c r="P22" s="109"/>
    </row>
    <row r="23" spans="1:16">
      <c r="A23" s="123" t="s">
        <v>710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</row>
    <row r="24" spans="1:16">
      <c r="A24" s="109" t="s">
        <v>711</v>
      </c>
      <c r="B24" s="109"/>
      <c r="C24" s="124"/>
      <c r="D24" s="124"/>
      <c r="E24" s="125"/>
      <c r="F24" s="125"/>
      <c r="G24" s="125"/>
      <c r="H24" s="109"/>
      <c r="I24" s="124"/>
      <c r="J24" s="109"/>
      <c r="K24" s="109"/>
      <c r="L24" s="109"/>
      <c r="M24" s="109"/>
      <c r="N24" s="109"/>
      <c r="O24" s="118"/>
      <c r="P24" s="118"/>
    </row>
    <row r="25" spans="1:16">
      <c r="A25" s="109" t="s">
        <v>712</v>
      </c>
      <c r="B25" s="109"/>
      <c r="C25" s="109"/>
      <c r="D25" s="109"/>
      <c r="E25" s="125"/>
      <c r="F25" s="125"/>
      <c r="G25" s="125"/>
      <c r="H25" s="109"/>
      <c r="I25" s="109"/>
      <c r="J25" s="109"/>
      <c r="K25" s="109"/>
      <c r="L25" s="109"/>
      <c r="M25" s="109"/>
      <c r="N25" s="109"/>
      <c r="O25" s="118"/>
      <c r="P25" s="109"/>
    </row>
    <row r="26" ht="30" spans="1:16">
      <c r="A26" s="126" t="s">
        <v>713</v>
      </c>
      <c r="B26" s="109"/>
      <c r="C26" s="125"/>
      <c r="D26" s="125"/>
      <c r="E26" s="125"/>
      <c r="F26" s="125"/>
      <c r="G26" s="125"/>
      <c r="H26" s="109"/>
      <c r="I26" s="125"/>
      <c r="J26" s="109"/>
      <c r="K26" s="109"/>
      <c r="L26" s="109"/>
      <c r="M26" s="109"/>
      <c r="N26" s="109"/>
      <c r="O26" s="118"/>
      <c r="P26" s="109"/>
    </row>
    <row r="27" ht="30" spans="1:16">
      <c r="A27" s="126" t="s">
        <v>714</v>
      </c>
      <c r="B27" s="109"/>
      <c r="C27" s="109"/>
      <c r="D27" s="124"/>
      <c r="E27" s="125"/>
      <c r="F27" s="125"/>
      <c r="G27" s="125"/>
      <c r="H27" s="109"/>
      <c r="I27" s="109"/>
      <c r="J27" s="124"/>
      <c r="K27" s="124"/>
      <c r="L27" s="124"/>
      <c r="M27" s="109"/>
      <c r="N27" s="109"/>
      <c r="O27" s="118"/>
      <c r="P27" s="109"/>
    </row>
    <row r="28" ht="27" spans="1:16">
      <c r="A28" s="126" t="s">
        <v>715</v>
      </c>
      <c r="B28" s="127" t="s">
        <v>716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</row>
    <row r="29" spans="1:16">
      <c r="A29" s="126" t="s">
        <v>717</v>
      </c>
      <c r="B29" s="127" t="s">
        <v>718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</row>
    <row r="30" spans="1:16">
      <c r="A30" s="129" t="s">
        <v>719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</row>
    <row r="31" spans="1:16">
      <c r="A31" s="109" t="s">
        <v>720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24"/>
      <c r="N31" s="125"/>
      <c r="O31" s="133" t="s">
        <v>721</v>
      </c>
      <c r="P31" s="109"/>
    </row>
    <row r="32" spans="1:16">
      <c r="A32" s="109" t="s">
        <v>722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25"/>
      <c r="N32" s="109"/>
      <c r="O32" s="133" t="s">
        <v>721</v>
      </c>
      <c r="P32" s="109"/>
    </row>
    <row r="33" spans="1:16">
      <c r="A33" s="109" t="s">
        <v>723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25"/>
      <c r="N33" s="109"/>
      <c r="O33" s="122"/>
      <c r="P33" s="125"/>
    </row>
    <row r="34" spans="1:16">
      <c r="A34" s="109" t="s">
        <v>724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25"/>
      <c r="N34" s="109"/>
      <c r="O34" s="118"/>
      <c r="P34" s="124"/>
    </row>
    <row r="35" spans="1:16">
      <c r="A35" s="109" t="s">
        <v>711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18"/>
      <c r="P35" s="125"/>
    </row>
    <row r="36" spans="1:16">
      <c r="A36" s="109" t="s">
        <v>712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25"/>
      <c r="N36" s="109"/>
      <c r="O36" s="118"/>
      <c r="P36" s="124"/>
    </row>
    <row r="37" ht="30" spans="1:16">
      <c r="A37" s="126" t="s">
        <v>725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25"/>
      <c r="N37" s="109"/>
      <c r="O37" s="118"/>
      <c r="P37" s="109"/>
    </row>
    <row r="38" ht="27" spans="1:16">
      <c r="A38" s="126" t="s">
        <v>715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18"/>
      <c r="P38" s="125"/>
    </row>
    <row r="39" spans="1:16">
      <c r="A39" s="113" t="s">
        <v>726</v>
      </c>
      <c r="B39" s="114" t="s">
        <v>699</v>
      </c>
      <c r="C39" s="114"/>
      <c r="D39" s="114"/>
      <c r="E39" s="114"/>
      <c r="F39" s="114"/>
      <c r="G39" s="114"/>
      <c r="H39" s="115"/>
      <c r="I39" s="115"/>
      <c r="J39" s="114"/>
      <c r="K39" s="114"/>
      <c r="L39" s="114"/>
      <c r="M39" s="114" t="s">
        <v>700</v>
      </c>
      <c r="N39" s="132"/>
      <c r="O39" s="132"/>
      <c r="P39" s="132"/>
    </row>
    <row r="40" spans="1:16">
      <c r="A40" s="109" t="s">
        <v>727</v>
      </c>
      <c r="B40" s="130"/>
      <c r="C40" s="130"/>
      <c r="D40" s="130"/>
      <c r="E40" s="130"/>
      <c r="F40" s="130"/>
      <c r="G40" s="130"/>
      <c r="H40" s="130"/>
      <c r="I40" s="130"/>
      <c r="J40" s="125"/>
      <c r="K40" s="125"/>
      <c r="L40" s="125"/>
      <c r="M40" s="124"/>
      <c r="N40" s="125"/>
      <c r="O40" s="122"/>
      <c r="P40" s="122"/>
    </row>
    <row r="41" spans="1:16">
      <c r="A41" s="109" t="s">
        <v>728</v>
      </c>
      <c r="B41" s="130"/>
      <c r="C41" s="130"/>
      <c r="D41" s="130"/>
      <c r="E41" s="130"/>
      <c r="F41" s="130"/>
      <c r="G41" s="130"/>
      <c r="H41" s="130"/>
      <c r="I41" s="130"/>
      <c r="J41" s="125"/>
      <c r="K41" s="125"/>
      <c r="L41" s="125"/>
      <c r="M41" s="124"/>
      <c r="N41" s="125"/>
      <c r="O41" s="122"/>
      <c r="P41" s="122"/>
    </row>
    <row r="42" spans="1:16">
      <c r="A42" s="109" t="s">
        <v>729</v>
      </c>
      <c r="B42" s="130"/>
      <c r="C42" s="130"/>
      <c r="D42" s="130"/>
      <c r="E42" s="130"/>
      <c r="F42" s="130"/>
      <c r="G42" s="130"/>
      <c r="H42" s="130"/>
      <c r="I42" s="130"/>
      <c r="J42" s="125"/>
      <c r="K42" s="125"/>
      <c r="L42" s="125"/>
      <c r="M42" s="125"/>
      <c r="N42" s="109"/>
      <c r="O42" s="122"/>
      <c r="P42" s="122"/>
    </row>
    <row r="43" spans="1:16">
      <c r="A43" s="109" t="s">
        <v>730</v>
      </c>
      <c r="B43" s="130"/>
      <c r="C43" s="130"/>
      <c r="D43" s="130"/>
      <c r="E43" s="130"/>
      <c r="F43" s="130"/>
      <c r="G43" s="130"/>
      <c r="H43" s="130"/>
      <c r="I43" s="130"/>
      <c r="J43" s="125"/>
      <c r="K43" s="125"/>
      <c r="L43" s="125"/>
      <c r="M43" s="124"/>
      <c r="N43" s="125"/>
      <c r="O43" s="122"/>
      <c r="P43" s="122"/>
    </row>
    <row r="44" spans="1:16">
      <c r="A44" s="109" t="s">
        <v>731</v>
      </c>
      <c r="B44" s="130"/>
      <c r="C44" s="130"/>
      <c r="D44" s="130"/>
      <c r="E44" s="130"/>
      <c r="F44" s="130"/>
      <c r="G44" s="130"/>
      <c r="H44" s="130"/>
      <c r="I44" s="130"/>
      <c r="J44" s="125"/>
      <c r="K44" s="125"/>
      <c r="L44" s="125"/>
      <c r="M44" s="125"/>
      <c r="N44" s="109"/>
      <c r="O44" s="122"/>
      <c r="P44" s="122"/>
    </row>
    <row r="45" spans="1:16">
      <c r="A45" s="109" t="s">
        <v>732</v>
      </c>
      <c r="B45" s="130"/>
      <c r="C45" s="130"/>
      <c r="D45" s="130"/>
      <c r="E45" s="130"/>
      <c r="F45" s="130"/>
      <c r="G45" s="130"/>
      <c r="H45" s="130"/>
      <c r="I45" s="130"/>
      <c r="J45" s="125"/>
      <c r="K45" s="125"/>
      <c r="L45" s="125"/>
      <c r="M45" s="124"/>
      <c r="N45" s="125"/>
      <c r="O45" s="122"/>
      <c r="P45" s="122"/>
    </row>
    <row r="46" spans="1:16">
      <c r="A46" s="109" t="s">
        <v>733</v>
      </c>
      <c r="B46" s="130"/>
      <c r="C46" s="130"/>
      <c r="D46" s="130"/>
      <c r="E46" s="130"/>
      <c r="F46" s="130"/>
      <c r="G46" s="130"/>
      <c r="H46" s="130"/>
      <c r="I46" s="130"/>
      <c r="J46" s="125"/>
      <c r="K46" s="125"/>
      <c r="L46" s="125"/>
      <c r="M46" s="124"/>
      <c r="N46" s="125"/>
      <c r="O46" s="122"/>
      <c r="P46" s="122"/>
    </row>
    <row r="47" spans="1:16">
      <c r="A47" s="109" t="s">
        <v>734</v>
      </c>
      <c r="B47" s="130"/>
      <c r="C47" s="130"/>
      <c r="D47" s="130"/>
      <c r="E47" s="130"/>
      <c r="F47" s="130"/>
      <c r="G47" s="130"/>
      <c r="H47" s="130"/>
      <c r="I47" s="130"/>
      <c r="J47" s="125"/>
      <c r="K47" s="125"/>
      <c r="L47" s="125"/>
      <c r="M47" s="125"/>
      <c r="N47" s="109"/>
      <c r="O47" s="122"/>
      <c r="P47" s="122"/>
    </row>
    <row r="48" ht="27" spans="1:16">
      <c r="A48" s="126" t="s">
        <v>715</v>
      </c>
      <c r="B48" s="109"/>
      <c r="C48" s="109"/>
      <c r="D48" s="109"/>
      <c r="E48" s="109"/>
      <c r="F48" s="109"/>
      <c r="G48" s="109"/>
      <c r="H48" s="109"/>
      <c r="I48" s="109"/>
      <c r="J48" s="125"/>
      <c r="K48" s="125"/>
      <c r="L48" s="125"/>
      <c r="M48" s="109"/>
      <c r="N48" s="109"/>
      <c r="O48" s="118"/>
      <c r="P48" s="125"/>
    </row>
    <row r="49" spans="1:16">
      <c r="A49" s="131" t="s">
        <v>735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</row>
    <row r="50" spans="2:16"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P50" s="107"/>
    </row>
    <row r="51" spans="2:16"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P51" s="107"/>
    </row>
    <row r="52" spans="2:16"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P52" s="107"/>
    </row>
    <row r="53" spans="2:16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P53" s="107"/>
    </row>
    <row r="54" spans="2:16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P54" s="107"/>
    </row>
    <row r="55" spans="2:16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P55" s="107"/>
    </row>
    <row r="56" spans="2:16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P56" s="107"/>
    </row>
    <row r="57" spans="2:16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P57" s="107"/>
    </row>
    <row r="58" spans="2:16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P58" s="107"/>
    </row>
    <row r="59" spans="2:16"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P59" s="107"/>
    </row>
    <row r="60" spans="2:16"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P60" s="107"/>
    </row>
    <row r="61" spans="2:16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P61" s="107"/>
    </row>
    <row r="62" spans="2:16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P62" s="107"/>
    </row>
    <row r="63" spans="2:16"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P63" s="107"/>
    </row>
    <row r="64" spans="2:16"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P64" s="107"/>
    </row>
    <row r="65" spans="2:16"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P65" s="107"/>
    </row>
    <row r="66" spans="2:16"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P66" s="107"/>
    </row>
    <row r="67" spans="2:16"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P67" s="107"/>
    </row>
    <row r="68" spans="2:16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P68" s="107"/>
    </row>
    <row r="69" spans="2:16"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P69" s="107"/>
    </row>
    <row r="70" spans="2:16"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P70" s="107"/>
    </row>
    <row r="71" spans="2:16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P71" s="107"/>
    </row>
    <row r="72" spans="2:16"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P72" s="107"/>
    </row>
    <row r="73" spans="2:16"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P73" s="107"/>
    </row>
    <row r="74" spans="2:16"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P74" s="107"/>
    </row>
    <row r="75" spans="2:16"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P75" s="107"/>
    </row>
    <row r="76" spans="2:16"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P76" s="107"/>
    </row>
    <row r="77" spans="2:16"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P77" s="107"/>
    </row>
    <row r="78" spans="2:16"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P78" s="107"/>
    </row>
    <row r="79" spans="2:16"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P79" s="107"/>
    </row>
    <row r="80" spans="2:16"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P80" s="107"/>
    </row>
    <row r="81" spans="2:16"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P81" s="107"/>
    </row>
    <row r="82" spans="2:16"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P82" s="107"/>
    </row>
    <row r="83" spans="2:16"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P83" s="107"/>
    </row>
    <row r="84" spans="2:16"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P84" s="107"/>
    </row>
    <row r="85" spans="2:16"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P85" s="107"/>
    </row>
    <row r="86" spans="2:16"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P86" s="107"/>
    </row>
    <row r="87" spans="2:16"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P87" s="107"/>
    </row>
    <row r="88" spans="2:16"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P88" s="107"/>
    </row>
    <row r="89" spans="2:16"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P89" s="107"/>
    </row>
    <row r="90" spans="2:16"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P90" s="107"/>
    </row>
    <row r="91" spans="2:16"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P91" s="107"/>
    </row>
    <row r="92" spans="2:16"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P92" s="107"/>
    </row>
    <row r="93" spans="2:16"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P93" s="107"/>
    </row>
    <row r="94" spans="2:16"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P94" s="107"/>
    </row>
    <row r="95" spans="2:16"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P95" s="107"/>
    </row>
    <row r="96" spans="2:16"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P96" s="107"/>
    </row>
    <row r="97" spans="2:16"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P97" s="107"/>
    </row>
    <row r="98" spans="2:16"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P98" s="107"/>
    </row>
    <row r="99" spans="2:16"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P99" s="107"/>
    </row>
    <row r="100" spans="2:16"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P100" s="107"/>
    </row>
    <row r="101" spans="2:16"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P101" s="107"/>
    </row>
    <row r="102" spans="2:16"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P102" s="107"/>
    </row>
    <row r="103" spans="2:16"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P103" s="107"/>
    </row>
    <row r="104" spans="2:16"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P104" s="107"/>
    </row>
    <row r="105" spans="2:16"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P105" s="107"/>
    </row>
    <row r="106" spans="2:16"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P106" s="107"/>
    </row>
    <row r="107" spans="2:16"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P107" s="107"/>
    </row>
    <row r="108" spans="2:16"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P108" s="107"/>
    </row>
    <row r="109" spans="2:16"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P109" s="107"/>
    </row>
    <row r="110" spans="2:16"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P110" s="107"/>
    </row>
    <row r="111" spans="2:16"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P111" s="107"/>
    </row>
    <row r="112" spans="2:16"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P112" s="107"/>
    </row>
    <row r="113" spans="2:16"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P113" s="107"/>
    </row>
    <row r="114" spans="2:16"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P114" s="107"/>
    </row>
    <row r="115" spans="2:16"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P115" s="107"/>
    </row>
    <row r="116" spans="2:16"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P116" s="107"/>
    </row>
    <row r="117" spans="2:16"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P117" s="107"/>
    </row>
    <row r="118" spans="2:16"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P118" s="107"/>
    </row>
    <row r="119" spans="2:16"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P119" s="107"/>
    </row>
    <row r="120" spans="2:16"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P120" s="107"/>
    </row>
    <row r="121" spans="2:16"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P121" s="107"/>
    </row>
    <row r="122" spans="2:16"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P122" s="107"/>
    </row>
    <row r="123" spans="2:16"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P123" s="107"/>
    </row>
    <row r="124" spans="2:16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P124" s="107"/>
    </row>
    <row r="125" spans="2:16"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P125" s="107"/>
    </row>
    <row r="126" spans="2:16"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P126" s="107"/>
    </row>
    <row r="127" spans="2:16"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P127" s="107"/>
    </row>
    <row r="128" spans="2:16"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P128" s="107"/>
    </row>
    <row r="129" spans="2:16"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P129" s="107"/>
    </row>
    <row r="130" spans="2:16"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P130" s="107"/>
    </row>
    <row r="131" spans="2:16"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P131" s="107"/>
    </row>
    <row r="132" spans="2:16"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P132" s="107"/>
    </row>
    <row r="133" spans="2:16"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P133" s="107"/>
    </row>
    <row r="134" spans="2:16"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P134" s="107"/>
    </row>
    <row r="135" spans="2:16"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P135" s="107"/>
    </row>
    <row r="136" spans="2:16"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P136" s="107"/>
    </row>
    <row r="137" spans="2:16"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P137" s="107"/>
    </row>
    <row r="138" spans="2:16"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P138" s="107"/>
    </row>
    <row r="139" spans="2:16"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P139" s="107"/>
    </row>
    <row r="140" spans="2:16"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P140" s="107"/>
    </row>
    <row r="141" spans="2:16"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P141" s="107"/>
    </row>
  </sheetData>
  <mergeCells count="28">
    <mergeCell ref="B4:K4"/>
    <mergeCell ref="M4:P4"/>
    <mergeCell ref="A5:P5"/>
    <mergeCell ref="A10:P10"/>
    <mergeCell ref="A14:P14"/>
    <mergeCell ref="A19:P19"/>
    <mergeCell ref="A23:P23"/>
    <mergeCell ref="B28:P28"/>
    <mergeCell ref="B29:P29"/>
    <mergeCell ref="A30:P30"/>
    <mergeCell ref="B39:K39"/>
    <mergeCell ref="M39:P39"/>
    <mergeCell ref="A49:P49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J111"/>
  <sheetViews>
    <sheetView topLeftCell="C1" workbookViewId="0">
      <selection activeCell="E111" sqref="E111"/>
    </sheetView>
  </sheetViews>
  <sheetFormatPr defaultColWidth="9" defaultRowHeight="12.75"/>
  <cols>
    <col min="1" max="1" width="26.2666666666667" style="48" hidden="1" customWidth="1" outlineLevel="1"/>
    <col min="2" max="2" width="6.46666666666667" hidden="1" customWidth="1" outlineLevel="1"/>
    <col min="3" max="3" width="0.666666666666667" customWidth="1" collapsed="1"/>
    <col min="4" max="4" width="27.4" style="49" customWidth="1"/>
    <col min="5" max="5" width="27.4" style="50" customWidth="1"/>
    <col min="6" max="6" width="6.33333333333333" style="49" customWidth="1"/>
    <col min="7" max="7" width="6.6" style="49" customWidth="1"/>
    <col min="8" max="8" width="5.66666666666667" style="49" customWidth="1"/>
    <col min="9" max="9" width="6.33333333333333" style="49" customWidth="1"/>
    <col min="10" max="10" width="21.7333333333333" style="51" customWidth="1"/>
  </cols>
  <sheetData>
    <row r="1" ht="24" customHeight="1" spans="4:10">
      <c r="D1" s="52" t="s">
        <v>736</v>
      </c>
      <c r="E1" s="52"/>
      <c r="F1" s="52"/>
      <c r="G1" s="52"/>
      <c r="H1" s="52"/>
      <c r="I1" s="52"/>
      <c r="J1" s="52"/>
    </row>
    <row r="2" ht="6" customHeight="1" spans="4:9">
      <c r="D2" s="53"/>
      <c r="E2" s="54"/>
      <c r="F2" s="54"/>
      <c r="G2" s="54"/>
      <c r="H2" s="54"/>
      <c r="I2" s="92"/>
    </row>
    <row r="3" ht="33" customHeight="1" spans="1:10">
      <c r="A3" s="55" t="s">
        <v>737</v>
      </c>
      <c r="B3" s="56">
        <f>Прайс!G118/Прайс!B118</f>
        <v>1077.5</v>
      </c>
      <c r="C3" s="56"/>
      <c r="D3" s="57" t="s">
        <v>738</v>
      </c>
      <c r="E3" s="57" t="s">
        <v>739</v>
      </c>
      <c r="F3" s="57" t="s">
        <v>740</v>
      </c>
      <c r="G3" s="57" t="s">
        <v>741</v>
      </c>
      <c r="H3" s="57" t="s">
        <v>742</v>
      </c>
      <c r="I3" s="57" t="s">
        <v>743</v>
      </c>
      <c r="J3" s="93" t="s">
        <v>744</v>
      </c>
    </row>
    <row r="4" ht="45" spans="1:10">
      <c r="A4" s="58" t="s">
        <v>745</v>
      </c>
      <c r="B4" s="56">
        <f>Прайс!G120/Прайс!B120</f>
        <v>1069.09090909091</v>
      </c>
      <c r="C4" s="56"/>
      <c r="D4" s="59" t="s">
        <v>746</v>
      </c>
      <c r="E4" s="60" t="s">
        <v>747</v>
      </c>
      <c r="F4" s="61">
        <v>1</v>
      </c>
      <c r="G4" s="61">
        <v>0.1</v>
      </c>
      <c r="H4" s="62">
        <f t="shared" ref="H4:H5" si="0">B10</f>
        <v>768</v>
      </c>
      <c r="I4" s="62">
        <f t="shared" ref="I4:I9" si="1">G4*H4</f>
        <v>76.8</v>
      </c>
      <c r="J4" s="94" t="s">
        <v>748</v>
      </c>
    </row>
    <row r="5" ht="15.75" spans="1:10">
      <c r="A5" s="58" t="s">
        <v>749</v>
      </c>
      <c r="B5" s="56">
        <f>Прайс!G122/Прайс!B122</f>
        <v>883.333333333333</v>
      </c>
      <c r="C5" s="56"/>
      <c r="D5" s="63" t="s">
        <v>750</v>
      </c>
      <c r="E5" s="64" t="s">
        <v>751</v>
      </c>
      <c r="F5" s="65">
        <v>1</v>
      </c>
      <c r="G5" s="65">
        <v>0.11</v>
      </c>
      <c r="H5" s="66">
        <f t="shared" si="0"/>
        <v>950.714285714286</v>
      </c>
      <c r="I5" s="66">
        <f t="shared" si="1"/>
        <v>104.578571428571</v>
      </c>
      <c r="J5" s="95"/>
    </row>
    <row r="6" ht="48" spans="1:10">
      <c r="A6" s="58" t="s">
        <v>306</v>
      </c>
      <c r="B6" s="56">
        <f>Прайс!G124/Прайс!B124</f>
        <v>1755</v>
      </c>
      <c r="C6" s="56"/>
      <c r="D6" s="67" t="s">
        <v>752</v>
      </c>
      <c r="E6" s="64" t="s">
        <v>753</v>
      </c>
      <c r="F6" s="65">
        <v>1</v>
      </c>
      <c r="G6" s="65">
        <v>0.75</v>
      </c>
      <c r="H6" s="66">
        <f>B3</f>
        <v>1077.5</v>
      </c>
      <c r="I6" s="66">
        <f t="shared" si="1"/>
        <v>808.125</v>
      </c>
      <c r="J6" s="95"/>
    </row>
    <row r="7" spans="1:10">
      <c r="A7" s="68" t="s">
        <v>754</v>
      </c>
      <c r="B7" s="56">
        <f>Прайс!G165/Прайс!B165</f>
        <v>2200</v>
      </c>
      <c r="C7" s="56"/>
      <c r="D7" s="67"/>
      <c r="E7" s="64" t="s">
        <v>755</v>
      </c>
      <c r="F7" s="65">
        <v>1</v>
      </c>
      <c r="G7" s="65">
        <v>0.1</v>
      </c>
      <c r="H7" s="66">
        <f>B10</f>
        <v>768</v>
      </c>
      <c r="I7" s="66">
        <f t="shared" si="1"/>
        <v>76.8</v>
      </c>
      <c r="J7" s="95"/>
    </row>
    <row r="8" ht="25.5" spans="1:10">
      <c r="A8" s="68" t="s">
        <v>756</v>
      </c>
      <c r="B8" s="56">
        <f>Прайс!G167/Прайс!B167</f>
        <v>3260</v>
      </c>
      <c r="C8" s="56"/>
      <c r="D8" s="67"/>
      <c r="E8" s="64" t="s">
        <v>757</v>
      </c>
      <c r="F8" s="65">
        <v>1</v>
      </c>
      <c r="G8" s="65">
        <v>0.5</v>
      </c>
      <c r="H8" s="66">
        <f>B4</f>
        <v>1069.09090909091</v>
      </c>
      <c r="I8" s="66">
        <f t="shared" si="1"/>
        <v>534.545454545455</v>
      </c>
      <c r="J8" s="95"/>
    </row>
    <row r="9" ht="25.5" spans="1:10">
      <c r="A9" s="68" t="s">
        <v>758</v>
      </c>
      <c r="B9" t="e">
        <f>Прайс!#REF!</f>
        <v>#REF!</v>
      </c>
      <c r="C9" s="56"/>
      <c r="D9" s="67"/>
      <c r="E9" s="64" t="s">
        <v>759</v>
      </c>
      <c r="F9" s="65"/>
      <c r="G9" s="69">
        <f>(G6*0.25)+(G8*0.36)</f>
        <v>0.3675</v>
      </c>
      <c r="H9" s="66">
        <f>B6</f>
        <v>1755</v>
      </c>
      <c r="I9" s="66">
        <f t="shared" si="1"/>
        <v>644.9625</v>
      </c>
      <c r="J9" s="95"/>
    </row>
    <row r="10" ht="24" spans="1:10">
      <c r="A10" s="70" t="s">
        <v>760</v>
      </c>
      <c r="B10" s="56">
        <f>Прайс!G267/Прайс!B267</f>
        <v>768</v>
      </c>
      <c r="C10" s="56"/>
      <c r="D10" s="67"/>
      <c r="E10" s="71" t="s">
        <v>761</v>
      </c>
      <c r="F10" s="72"/>
      <c r="G10" s="72"/>
      <c r="H10" s="72"/>
      <c r="I10" s="82">
        <f>(I6+I8)*0.1</f>
        <v>134.267045454545</v>
      </c>
      <c r="J10" s="95"/>
    </row>
    <row r="11" ht="26.25" spans="1:10">
      <c r="A11" s="68" t="s">
        <v>762</v>
      </c>
      <c r="B11" s="56">
        <f>Прайс!G250/Прайс!B250</f>
        <v>950.714285714286</v>
      </c>
      <c r="C11" s="56"/>
      <c r="D11" s="73"/>
      <c r="E11" s="74" t="s">
        <v>763</v>
      </c>
      <c r="F11" s="75"/>
      <c r="G11" s="75"/>
      <c r="H11" s="76"/>
      <c r="I11" s="96">
        <f>SUM(I4:I10)</f>
        <v>2380.07857142857</v>
      </c>
      <c r="J11" s="97"/>
    </row>
    <row r="12" ht="38.25" spans="1:10">
      <c r="A12" s="68" t="s">
        <v>764</v>
      </c>
      <c r="B12" s="56"/>
      <c r="C12" s="56"/>
      <c r="D12" s="59" t="s">
        <v>765</v>
      </c>
      <c r="E12" s="60" t="s">
        <v>747</v>
      </c>
      <c r="F12" s="61">
        <v>1</v>
      </c>
      <c r="G12" s="61">
        <v>0.1</v>
      </c>
      <c r="H12" s="62">
        <f t="shared" ref="H12:H13" si="2">B10</f>
        <v>768</v>
      </c>
      <c r="I12" s="62">
        <f t="shared" ref="I12:I15" si="3">G12*H12</f>
        <v>76.8</v>
      </c>
      <c r="J12" s="94" t="s">
        <v>766</v>
      </c>
    </row>
    <row r="13" ht="15.75" spans="1:10">
      <c r="A13" s="68" t="s">
        <v>767</v>
      </c>
      <c r="B13" s="56"/>
      <c r="C13" s="56"/>
      <c r="D13" s="63" t="s">
        <v>768</v>
      </c>
      <c r="E13" s="64" t="s">
        <v>751</v>
      </c>
      <c r="F13" s="65">
        <v>1</v>
      </c>
      <c r="G13" s="65">
        <v>0.11</v>
      </c>
      <c r="H13" s="66">
        <f t="shared" si="2"/>
        <v>950.714285714286</v>
      </c>
      <c r="I13" s="66">
        <f t="shared" si="3"/>
        <v>104.578571428571</v>
      </c>
      <c r="J13" s="95"/>
    </row>
    <row r="14" ht="60" spans="1:10">
      <c r="A14" s="68" t="s">
        <v>769</v>
      </c>
      <c r="C14" s="56"/>
      <c r="D14" s="67" t="s">
        <v>770</v>
      </c>
      <c r="E14" s="64" t="s">
        <v>753</v>
      </c>
      <c r="F14" s="65">
        <v>2</v>
      </c>
      <c r="G14" s="65">
        <v>1.4</v>
      </c>
      <c r="H14" s="66">
        <f>B3</f>
        <v>1077.5</v>
      </c>
      <c r="I14" s="66">
        <f t="shared" si="3"/>
        <v>1508.5</v>
      </c>
      <c r="J14" s="95"/>
    </row>
    <row r="15" spans="1:10">
      <c r="A15" s="68" t="s">
        <v>771</v>
      </c>
      <c r="C15" s="56"/>
      <c r="D15" s="67"/>
      <c r="E15" s="64" t="s">
        <v>759</v>
      </c>
      <c r="F15" s="65"/>
      <c r="G15" s="69">
        <f>G14*0.25</f>
        <v>0.35</v>
      </c>
      <c r="H15" s="66">
        <f>B6</f>
        <v>1755</v>
      </c>
      <c r="I15" s="66">
        <f t="shared" si="3"/>
        <v>614.25</v>
      </c>
      <c r="J15" s="95"/>
    </row>
    <row r="16" ht="24" spans="3:10">
      <c r="C16" s="56"/>
      <c r="D16" s="67"/>
      <c r="E16" s="71" t="s">
        <v>761</v>
      </c>
      <c r="F16" s="72"/>
      <c r="G16" s="72"/>
      <c r="H16" s="72"/>
      <c r="I16" s="82">
        <f>I14*0.1</f>
        <v>150.85</v>
      </c>
      <c r="J16" s="95"/>
    </row>
    <row r="17" ht="26.25" spans="3:10">
      <c r="C17" s="56"/>
      <c r="D17" s="73"/>
      <c r="E17" s="77" t="s">
        <v>763</v>
      </c>
      <c r="F17" s="78"/>
      <c r="G17" s="78"/>
      <c r="H17" s="79"/>
      <c r="I17" s="98">
        <f>SUM(I12:I16)</f>
        <v>2454.97857142857</v>
      </c>
      <c r="J17" s="99"/>
    </row>
    <row r="18" ht="15" customHeight="1" spans="3:10">
      <c r="C18" s="56"/>
      <c r="D18" s="59" t="s">
        <v>772</v>
      </c>
      <c r="E18" s="60" t="s">
        <v>747</v>
      </c>
      <c r="F18" s="61">
        <v>1</v>
      </c>
      <c r="G18" s="61">
        <v>0.1</v>
      </c>
      <c r="H18" s="62">
        <f t="shared" ref="H18:H19" si="4">B10</f>
        <v>768</v>
      </c>
      <c r="I18" s="62">
        <f t="shared" ref="I18:I23" si="5">G18*H18</f>
        <v>76.8</v>
      </c>
      <c r="J18" s="94" t="s">
        <v>748</v>
      </c>
    </row>
    <row r="19" ht="15" customHeight="1" spans="3:10">
      <c r="C19" s="56"/>
      <c r="D19" s="63" t="s">
        <v>773</v>
      </c>
      <c r="E19" s="64" t="s">
        <v>751</v>
      </c>
      <c r="F19" s="65">
        <v>1</v>
      </c>
      <c r="G19" s="65">
        <v>0.11</v>
      </c>
      <c r="H19" s="66">
        <f t="shared" si="4"/>
        <v>950.714285714286</v>
      </c>
      <c r="I19" s="66">
        <f t="shared" si="5"/>
        <v>104.578571428571</v>
      </c>
      <c r="J19" s="95"/>
    </row>
    <row r="20" ht="48" spans="3:10">
      <c r="C20" s="56"/>
      <c r="D20" s="67" t="s">
        <v>752</v>
      </c>
      <c r="E20" s="64" t="s">
        <v>774</v>
      </c>
      <c r="F20" s="65">
        <v>1</v>
      </c>
      <c r="G20" s="65">
        <v>1</v>
      </c>
      <c r="H20" s="66">
        <f>B5</f>
        <v>883.333333333333</v>
      </c>
      <c r="I20" s="66">
        <f t="shared" si="5"/>
        <v>883.333333333333</v>
      </c>
      <c r="J20" s="95"/>
    </row>
    <row r="21" spans="3:10">
      <c r="C21" s="56"/>
      <c r="D21" s="67"/>
      <c r="E21" s="64" t="s">
        <v>755</v>
      </c>
      <c r="F21" s="65">
        <v>1</v>
      </c>
      <c r="G21" s="65">
        <v>0.1</v>
      </c>
      <c r="H21" s="66">
        <f>B10</f>
        <v>768</v>
      </c>
      <c r="I21" s="66">
        <f t="shared" si="5"/>
        <v>76.8</v>
      </c>
      <c r="J21" s="95"/>
    </row>
    <row r="22" spans="3:10">
      <c r="C22" s="56"/>
      <c r="D22" s="67"/>
      <c r="E22" s="64" t="s">
        <v>757</v>
      </c>
      <c r="F22" s="65">
        <v>2</v>
      </c>
      <c r="G22" s="65">
        <v>0.5</v>
      </c>
      <c r="H22" s="66">
        <f>B4</f>
        <v>1069.09090909091</v>
      </c>
      <c r="I22" s="66">
        <f t="shared" si="5"/>
        <v>534.545454545455</v>
      </c>
      <c r="J22" s="95"/>
    </row>
    <row r="23" spans="3:10">
      <c r="C23" s="56"/>
      <c r="D23" s="67"/>
      <c r="E23" s="64" t="s">
        <v>759</v>
      </c>
      <c r="F23" s="65"/>
      <c r="G23" s="69">
        <f>(G20*0.23)+(G22*0.36)</f>
        <v>0.41</v>
      </c>
      <c r="H23" s="66">
        <f>B6</f>
        <v>1755</v>
      </c>
      <c r="I23" s="66">
        <f t="shared" si="5"/>
        <v>719.55</v>
      </c>
      <c r="J23" s="95"/>
    </row>
    <row r="24" ht="24" spans="3:10">
      <c r="C24" s="56"/>
      <c r="D24" s="67"/>
      <c r="E24" s="71" t="s">
        <v>761</v>
      </c>
      <c r="F24" s="72"/>
      <c r="G24" s="72"/>
      <c r="H24" s="72"/>
      <c r="I24" s="82">
        <f>(I20+I22)*0.1</f>
        <v>141.787878787879</v>
      </c>
      <c r="J24" s="95"/>
    </row>
    <row r="25" ht="26.25" spans="3:10">
      <c r="C25" s="56"/>
      <c r="D25" s="73"/>
      <c r="E25" s="77" t="s">
        <v>763</v>
      </c>
      <c r="F25" s="78"/>
      <c r="G25" s="78"/>
      <c r="H25" s="79"/>
      <c r="I25" s="98">
        <f>SUM(I18:I24)</f>
        <v>2537.39523809524</v>
      </c>
      <c r="J25" s="97"/>
    </row>
    <row r="26" ht="33.75" spans="3:10">
      <c r="C26" s="56"/>
      <c r="D26" s="59" t="s">
        <v>775</v>
      </c>
      <c r="E26" s="60" t="s">
        <v>747</v>
      </c>
      <c r="F26" s="61">
        <v>1</v>
      </c>
      <c r="G26" s="61">
        <v>0.1</v>
      </c>
      <c r="H26" s="62">
        <f t="shared" ref="H26:H27" si="6">B10</f>
        <v>768</v>
      </c>
      <c r="I26" s="62">
        <f t="shared" ref="I26:I29" si="7">G26*H26</f>
        <v>76.8</v>
      </c>
      <c r="J26" s="94" t="s">
        <v>776</v>
      </c>
    </row>
    <row r="27" ht="15.75" spans="3:10">
      <c r="C27" s="56"/>
      <c r="D27" s="63" t="s">
        <v>777</v>
      </c>
      <c r="E27" s="64" t="s">
        <v>751</v>
      </c>
      <c r="F27" s="65">
        <v>1</v>
      </c>
      <c r="G27" s="65">
        <v>0.11</v>
      </c>
      <c r="H27" s="66">
        <f t="shared" si="6"/>
        <v>950.714285714286</v>
      </c>
      <c r="I27" s="66">
        <f t="shared" si="7"/>
        <v>104.578571428571</v>
      </c>
      <c r="J27" s="95"/>
    </row>
    <row r="28" ht="18" customHeight="1" spans="3:10">
      <c r="C28" s="56"/>
      <c r="D28" s="67" t="s">
        <v>778</v>
      </c>
      <c r="E28" s="64" t="s">
        <v>774</v>
      </c>
      <c r="F28" s="65">
        <v>2</v>
      </c>
      <c r="G28" s="65">
        <v>1.7</v>
      </c>
      <c r="H28" s="66">
        <f t="shared" ref="H28:H29" si="8">B5</f>
        <v>883.333333333333</v>
      </c>
      <c r="I28" s="66">
        <f t="shared" si="7"/>
        <v>1501.66666666667</v>
      </c>
      <c r="J28" s="95"/>
    </row>
    <row r="29" ht="18" customHeight="1" spans="3:10">
      <c r="C29" s="56"/>
      <c r="D29" s="67"/>
      <c r="E29" s="64" t="s">
        <v>759</v>
      </c>
      <c r="F29" s="65"/>
      <c r="G29" s="69">
        <f>G28*0.25</f>
        <v>0.425</v>
      </c>
      <c r="H29" s="66">
        <f t="shared" si="8"/>
        <v>1755</v>
      </c>
      <c r="I29" s="66">
        <f t="shared" si="7"/>
        <v>745.875</v>
      </c>
      <c r="J29" s="95"/>
    </row>
    <row r="30" ht="18" customHeight="1" spans="3:10">
      <c r="C30" s="56"/>
      <c r="D30" s="67"/>
      <c r="E30" s="71" t="s">
        <v>761</v>
      </c>
      <c r="F30" s="72"/>
      <c r="G30" s="72"/>
      <c r="H30" s="72"/>
      <c r="I30" s="82">
        <f>I28*0.1</f>
        <v>150.166666666667</v>
      </c>
      <c r="J30" s="95"/>
    </row>
    <row r="31" ht="26.25" spans="3:10">
      <c r="C31" s="56"/>
      <c r="D31" s="73"/>
      <c r="E31" s="77" t="s">
        <v>763</v>
      </c>
      <c r="F31" s="78"/>
      <c r="G31" s="78"/>
      <c r="H31" s="79"/>
      <c r="I31" s="98">
        <f>SUM(I26:I30)</f>
        <v>2579.0869047619</v>
      </c>
      <c r="J31" s="99"/>
    </row>
    <row r="33" ht="38.25" hidden="1" spans="4:10">
      <c r="D33" s="80" t="s">
        <v>779</v>
      </c>
      <c r="E33" s="80"/>
      <c r="F33" s="80"/>
      <c r="G33" s="80"/>
      <c r="H33" s="80"/>
      <c r="I33" s="80"/>
      <c r="J33" s="80"/>
    </row>
    <row r="34" ht="24" hidden="1" customHeight="1" spans="3:10">
      <c r="C34" s="56"/>
      <c r="D34" s="81" t="s">
        <v>780</v>
      </c>
      <c r="E34" s="64" t="s">
        <v>781</v>
      </c>
      <c r="F34" s="65">
        <v>1</v>
      </c>
      <c r="G34" s="65">
        <v>0.075</v>
      </c>
      <c r="H34" s="66">
        <f>B8</f>
        <v>3260</v>
      </c>
      <c r="I34" s="66">
        <f t="shared" ref="I34:I35" si="9">G34*H34</f>
        <v>244.5</v>
      </c>
      <c r="J34" s="97" t="s">
        <v>782</v>
      </c>
    </row>
    <row r="35" ht="24" hidden="1" customHeight="1" spans="3:10">
      <c r="C35" s="56"/>
      <c r="D35" s="81"/>
      <c r="E35" s="71" t="s">
        <v>783</v>
      </c>
      <c r="F35" s="72">
        <v>2</v>
      </c>
      <c r="G35" s="72">
        <v>0.16</v>
      </c>
      <c r="H35" s="82">
        <f>B8</f>
        <v>3260</v>
      </c>
      <c r="I35" s="82">
        <f t="shared" si="9"/>
        <v>521.6</v>
      </c>
      <c r="J35" s="100"/>
    </row>
    <row r="36" hidden="1" spans="3:10">
      <c r="C36" s="56"/>
      <c r="D36" s="83"/>
      <c r="E36" s="84" t="s">
        <v>784</v>
      </c>
      <c r="F36" s="84"/>
      <c r="G36" s="84"/>
      <c r="H36" s="84"/>
      <c r="I36" s="101">
        <f>SUM(I34:I35)</f>
        <v>766.1</v>
      </c>
      <c r="J36" s="100"/>
    </row>
    <row r="37" ht="27" hidden="1" customHeight="1" spans="3:10">
      <c r="C37" s="56"/>
      <c r="D37" s="85" t="s">
        <v>785</v>
      </c>
      <c r="E37" s="86" t="s">
        <v>786</v>
      </c>
      <c r="F37" s="87">
        <v>1</v>
      </c>
      <c r="G37" s="87">
        <v>0.1</v>
      </c>
      <c r="H37" s="88">
        <f>B10</f>
        <v>768</v>
      </c>
      <c r="I37" s="88">
        <f t="shared" ref="I37:I38" si="10">G37*H37</f>
        <v>76.8</v>
      </c>
      <c r="J37" s="100" t="s">
        <v>787</v>
      </c>
    </row>
    <row r="38" ht="27" hidden="1" customHeight="1" spans="3:10">
      <c r="C38" s="56"/>
      <c r="D38" s="81"/>
      <c r="E38" s="64" t="s">
        <v>788</v>
      </c>
      <c r="F38" s="65">
        <v>2</v>
      </c>
      <c r="G38" s="65">
        <v>0.14</v>
      </c>
      <c r="H38" s="66" t="e">
        <f>B9</f>
        <v>#REF!</v>
      </c>
      <c r="I38" s="66" t="e">
        <f t="shared" si="10"/>
        <v>#REF!</v>
      </c>
      <c r="J38" s="100"/>
    </row>
    <row r="39" hidden="1" spans="3:10">
      <c r="C39" s="56"/>
      <c r="D39" s="83"/>
      <c r="E39" s="89" t="s">
        <v>784</v>
      </c>
      <c r="F39" s="89"/>
      <c r="G39" s="89"/>
      <c r="H39" s="89"/>
      <c r="I39" s="102" t="e">
        <f>SUM(I37:I38)</f>
        <v>#REF!</v>
      </c>
      <c r="J39" s="100"/>
    </row>
    <row r="40" ht="24" hidden="1" customHeight="1" spans="3:10">
      <c r="C40" s="56"/>
      <c r="D40" s="85" t="s">
        <v>789</v>
      </c>
      <c r="E40" s="64" t="s">
        <v>790</v>
      </c>
      <c r="F40" s="87">
        <v>1</v>
      </c>
      <c r="G40" s="87">
        <v>0.175</v>
      </c>
      <c r="H40" s="88">
        <f>B12*0.9</f>
        <v>0</v>
      </c>
      <c r="I40" s="88">
        <f t="shared" ref="I40:I41" si="11">G40*H40</f>
        <v>0</v>
      </c>
      <c r="J40" s="100" t="s">
        <v>791</v>
      </c>
    </row>
    <row r="41" ht="12" hidden="1" customHeight="1" spans="3:10">
      <c r="C41" s="56"/>
      <c r="D41" s="81"/>
      <c r="E41" s="71" t="s">
        <v>792</v>
      </c>
      <c r="F41" s="72">
        <v>1</v>
      </c>
      <c r="G41" s="72">
        <v>0.1</v>
      </c>
      <c r="H41" s="82">
        <f>B12</f>
        <v>0</v>
      </c>
      <c r="I41" s="82">
        <f t="shared" si="11"/>
        <v>0</v>
      </c>
      <c r="J41" s="100"/>
    </row>
    <row r="42" hidden="1" spans="3:10">
      <c r="C42" s="56"/>
      <c r="D42" s="83"/>
      <c r="E42" s="84" t="s">
        <v>784</v>
      </c>
      <c r="F42" s="84"/>
      <c r="G42" s="84"/>
      <c r="H42" s="84"/>
      <c r="I42" s="101">
        <f>SUM(I40:I41)</f>
        <v>0</v>
      </c>
      <c r="J42" s="100"/>
    </row>
    <row r="43" ht="18" hidden="1" customHeight="1" spans="4:10">
      <c r="D43" s="80" t="s">
        <v>793</v>
      </c>
      <c r="E43" s="80"/>
      <c r="F43" s="80"/>
      <c r="G43" s="80"/>
      <c r="H43" s="80"/>
      <c r="I43" s="80"/>
      <c r="J43" s="80"/>
    </row>
    <row r="44" ht="24" hidden="1" customHeight="1" spans="3:10">
      <c r="C44" s="56"/>
      <c r="D44" s="85" t="s">
        <v>794</v>
      </c>
      <c r="E44" s="64" t="s">
        <v>795</v>
      </c>
      <c r="F44" s="87">
        <v>1</v>
      </c>
      <c r="G44" s="87">
        <v>0.07</v>
      </c>
      <c r="H44" s="88">
        <f>B15</f>
        <v>0</v>
      </c>
      <c r="I44" s="88">
        <f t="shared" ref="I44:I45" si="12">G44*H44</f>
        <v>0</v>
      </c>
      <c r="J44" s="100" t="s">
        <v>796</v>
      </c>
    </row>
    <row r="45" ht="12" hidden="1" customHeight="1" spans="3:10">
      <c r="C45" s="56"/>
      <c r="D45" s="81"/>
      <c r="E45" s="64" t="s">
        <v>788</v>
      </c>
      <c r="F45" s="65">
        <v>2</v>
      </c>
      <c r="G45" s="65">
        <v>0.14</v>
      </c>
      <c r="H45" s="66" t="e">
        <f>B9</f>
        <v>#REF!</v>
      </c>
      <c r="I45" s="82" t="e">
        <f t="shared" si="12"/>
        <v>#REF!</v>
      </c>
      <c r="J45" s="100"/>
    </row>
    <row r="46" hidden="1" spans="3:10">
      <c r="C46" s="56"/>
      <c r="D46" s="83"/>
      <c r="E46" s="89" t="s">
        <v>784</v>
      </c>
      <c r="F46" s="89"/>
      <c r="G46" s="89"/>
      <c r="H46" s="89"/>
      <c r="I46" s="101" t="e">
        <f>SUM(I44:I45)</f>
        <v>#REF!</v>
      </c>
      <c r="J46" s="100"/>
    </row>
    <row r="47" ht="24" hidden="1" customHeight="1" spans="3:10">
      <c r="C47" s="56"/>
      <c r="D47" s="85" t="s">
        <v>785</v>
      </c>
      <c r="E47" s="64" t="s">
        <v>797</v>
      </c>
      <c r="F47" s="87">
        <v>1</v>
      </c>
      <c r="G47" s="87">
        <v>0.175</v>
      </c>
      <c r="H47" s="88">
        <f>B12*0.9</f>
        <v>0</v>
      </c>
      <c r="I47" s="88">
        <f t="shared" ref="I47:I48" si="13">G47*H47</f>
        <v>0</v>
      </c>
      <c r="J47" s="100"/>
    </row>
    <row r="48" ht="12" hidden="1" customHeight="1" spans="3:10">
      <c r="C48" s="56"/>
      <c r="D48" s="81"/>
      <c r="E48" s="64" t="s">
        <v>788</v>
      </c>
      <c r="F48" s="65">
        <v>2</v>
      </c>
      <c r="G48" s="65">
        <v>0.14</v>
      </c>
      <c r="H48" s="66">
        <f>B12</f>
        <v>0</v>
      </c>
      <c r="I48" s="82">
        <f t="shared" si="13"/>
        <v>0</v>
      </c>
      <c r="J48" s="100"/>
    </row>
    <row r="49" hidden="1" spans="3:10">
      <c r="C49" s="56"/>
      <c r="D49" s="83"/>
      <c r="E49" s="89" t="s">
        <v>784</v>
      </c>
      <c r="F49" s="89"/>
      <c r="G49" s="89"/>
      <c r="H49" s="89"/>
      <c r="I49" s="101">
        <f>SUM(I47:I48)</f>
        <v>0</v>
      </c>
      <c r="J49" s="100"/>
    </row>
    <row r="50" ht="24" hidden="1" customHeight="1" spans="3:10">
      <c r="C50" s="56"/>
      <c r="D50" s="85" t="s">
        <v>789</v>
      </c>
      <c r="E50" s="64" t="s">
        <v>797</v>
      </c>
      <c r="F50" s="87">
        <v>1</v>
      </c>
      <c r="G50" s="87">
        <v>0.175</v>
      </c>
      <c r="H50" s="88">
        <f>B12*0.9</f>
        <v>0</v>
      </c>
      <c r="I50" s="88">
        <f t="shared" ref="I50:I51" si="14">G50*H50</f>
        <v>0</v>
      </c>
      <c r="J50" s="100"/>
    </row>
    <row r="51" ht="12" hidden="1" customHeight="1" spans="3:10">
      <c r="C51" s="56"/>
      <c r="D51" s="81"/>
      <c r="E51" s="64" t="s">
        <v>792</v>
      </c>
      <c r="F51" s="65">
        <v>1</v>
      </c>
      <c r="G51" s="65">
        <v>0.1</v>
      </c>
      <c r="H51" s="66">
        <f>B12</f>
        <v>0</v>
      </c>
      <c r="I51" s="82">
        <f t="shared" si="14"/>
        <v>0</v>
      </c>
      <c r="J51" s="100"/>
    </row>
    <row r="52" hidden="1" spans="3:10">
      <c r="C52" s="56"/>
      <c r="D52" s="83"/>
      <c r="E52" s="89" t="s">
        <v>784</v>
      </c>
      <c r="F52" s="89"/>
      <c r="G52" s="89"/>
      <c r="H52" s="89"/>
      <c r="I52" s="101">
        <f>SUM(I50:I51)</f>
        <v>0</v>
      </c>
      <c r="J52" s="100"/>
    </row>
    <row r="53" ht="18" hidden="1" customHeight="1" spans="4:10">
      <c r="D53" s="80" t="s">
        <v>798</v>
      </c>
      <c r="E53" s="80"/>
      <c r="F53" s="80"/>
      <c r="G53" s="80"/>
      <c r="H53" s="80"/>
      <c r="I53" s="80"/>
      <c r="J53" s="80"/>
    </row>
    <row r="54" ht="24" hidden="1" customHeight="1" spans="3:10">
      <c r="C54" s="56"/>
      <c r="D54" s="85" t="s">
        <v>794</v>
      </c>
      <c r="E54" s="86" t="s">
        <v>786</v>
      </c>
      <c r="F54" s="87">
        <v>1</v>
      </c>
      <c r="G54" s="87">
        <v>0.1</v>
      </c>
      <c r="H54" s="88">
        <f>B10</f>
        <v>768</v>
      </c>
      <c r="I54" s="88">
        <f t="shared" ref="I54:I55" si="15">G54*H54</f>
        <v>76.8</v>
      </c>
      <c r="J54" s="100"/>
    </row>
    <row r="55" ht="12" hidden="1" customHeight="1" spans="3:10">
      <c r="C55" s="56"/>
      <c r="D55" s="81"/>
      <c r="E55" s="64" t="s">
        <v>788</v>
      </c>
      <c r="F55" s="65">
        <v>2</v>
      </c>
      <c r="G55" s="65">
        <v>0.14</v>
      </c>
      <c r="H55" s="66" t="e">
        <f>B9</f>
        <v>#REF!</v>
      </c>
      <c r="I55" s="82" t="e">
        <f t="shared" si="15"/>
        <v>#REF!</v>
      </c>
      <c r="J55" s="100"/>
    </row>
    <row r="56" hidden="1" spans="3:10">
      <c r="C56" s="56"/>
      <c r="D56" s="83"/>
      <c r="E56" s="89" t="s">
        <v>784</v>
      </c>
      <c r="F56" s="89"/>
      <c r="G56" s="89"/>
      <c r="H56" s="89"/>
      <c r="I56" s="101" t="e">
        <f>SUM(I54:I55)</f>
        <v>#REF!</v>
      </c>
      <c r="J56" s="100"/>
    </row>
    <row r="57" ht="24" hidden="1" customHeight="1" spans="3:10">
      <c r="C57" s="56"/>
      <c r="D57" s="85" t="s">
        <v>799</v>
      </c>
      <c r="E57" s="86" t="s">
        <v>800</v>
      </c>
      <c r="F57" s="87">
        <v>1</v>
      </c>
      <c r="G57" s="87">
        <v>0.05</v>
      </c>
      <c r="H57" s="88">
        <f>B7</f>
        <v>2200</v>
      </c>
      <c r="I57" s="88">
        <f t="shared" ref="I57:I58" si="16">G57*H57</f>
        <v>110</v>
      </c>
      <c r="J57" s="100"/>
    </row>
    <row r="58" ht="24" hidden="1" customHeight="1" spans="3:10">
      <c r="C58" s="56"/>
      <c r="D58" s="81"/>
      <c r="E58" s="71" t="s">
        <v>801</v>
      </c>
      <c r="F58" s="72">
        <v>3</v>
      </c>
      <c r="G58" s="72">
        <v>0.21</v>
      </c>
      <c r="H58" s="82">
        <f>B7</f>
        <v>2200</v>
      </c>
      <c r="I58" s="82">
        <f t="shared" si="16"/>
        <v>462</v>
      </c>
      <c r="J58" s="100"/>
    </row>
    <row r="59" ht="25.5" hidden="1" spans="3:10">
      <c r="C59" s="56"/>
      <c r="D59" s="83"/>
      <c r="E59" s="84" t="s">
        <v>802</v>
      </c>
      <c r="F59" s="84"/>
      <c r="G59" s="84"/>
      <c r="H59" s="84"/>
      <c r="I59" s="101">
        <f>SUM(I57:I58)</f>
        <v>572</v>
      </c>
      <c r="J59" s="100"/>
    </row>
    <row r="60" ht="18" hidden="1" customHeight="1" spans="4:10">
      <c r="D60" s="80" t="s">
        <v>803</v>
      </c>
      <c r="E60" s="80"/>
      <c r="F60" s="80"/>
      <c r="G60" s="80"/>
      <c r="H60" s="80"/>
      <c r="I60" s="80"/>
      <c r="J60" s="80"/>
    </row>
    <row r="61" ht="24" hidden="1" customHeight="1" spans="3:10">
      <c r="C61" s="56"/>
      <c r="D61" s="85" t="s">
        <v>804</v>
      </c>
      <c r="E61" s="64" t="s">
        <v>805</v>
      </c>
      <c r="F61" s="65">
        <v>1</v>
      </c>
      <c r="G61" s="65">
        <v>0.05</v>
      </c>
      <c r="H61" s="66">
        <f>B13</f>
        <v>0</v>
      </c>
      <c r="I61" s="88">
        <f t="shared" ref="I61:I62" si="17">G61*H61</f>
        <v>0</v>
      </c>
      <c r="J61" s="97"/>
    </row>
    <row r="62" ht="24" hidden="1" customHeight="1" spans="3:10">
      <c r="C62" s="56"/>
      <c r="D62" s="81"/>
      <c r="E62" s="71" t="s">
        <v>806</v>
      </c>
      <c r="F62" s="72">
        <v>1</v>
      </c>
      <c r="G62" s="72">
        <v>0.08</v>
      </c>
      <c r="H62" s="82">
        <f>B13</f>
        <v>0</v>
      </c>
      <c r="I62" s="82">
        <f t="shared" si="17"/>
        <v>0</v>
      </c>
      <c r="J62" s="100"/>
    </row>
    <row r="63" ht="15" hidden="1" customHeight="1" spans="3:10">
      <c r="C63" s="56"/>
      <c r="D63" s="90"/>
      <c r="E63" s="91" t="s">
        <v>802</v>
      </c>
      <c r="F63" s="91"/>
      <c r="G63" s="91"/>
      <c r="H63" s="91"/>
      <c r="I63" s="98">
        <f>SUM(I61:I62)</f>
        <v>0</v>
      </c>
      <c r="J63" s="103"/>
    </row>
    <row r="64" ht="113.25" hidden="1" spans="4:10">
      <c r="D64" s="80" t="s">
        <v>807</v>
      </c>
      <c r="E64" s="80"/>
      <c r="F64" s="80"/>
      <c r="G64" s="80"/>
      <c r="H64" s="80"/>
      <c r="I64" s="80"/>
      <c r="J64" s="80"/>
    </row>
    <row r="65" ht="24" hidden="1" customHeight="1" spans="3:10">
      <c r="C65" s="56"/>
      <c r="D65" s="85" t="s">
        <v>794</v>
      </c>
      <c r="E65" s="86" t="s">
        <v>786</v>
      </c>
      <c r="F65" s="87">
        <v>1</v>
      </c>
      <c r="G65" s="87">
        <v>0.1</v>
      </c>
      <c r="H65" s="88">
        <f>B10</f>
        <v>768</v>
      </c>
      <c r="I65" s="88">
        <f t="shared" ref="I65:I66" si="18">G65*H65</f>
        <v>76.8</v>
      </c>
      <c r="J65" s="100"/>
    </row>
    <row r="66" ht="12" hidden="1" customHeight="1" spans="3:10">
      <c r="C66" s="56"/>
      <c r="D66" s="81"/>
      <c r="E66" s="64" t="s">
        <v>788</v>
      </c>
      <c r="F66" s="65">
        <v>2</v>
      </c>
      <c r="G66" s="65">
        <v>0.14</v>
      </c>
      <c r="H66" s="66">
        <f>B12</f>
        <v>0</v>
      </c>
      <c r="I66" s="66">
        <f t="shared" si="18"/>
        <v>0</v>
      </c>
      <c r="J66" s="100"/>
    </row>
    <row r="67" hidden="1" spans="3:10">
      <c r="C67" s="56"/>
      <c r="D67" s="83"/>
      <c r="E67" s="89" t="s">
        <v>784</v>
      </c>
      <c r="F67" s="89"/>
      <c r="G67" s="89"/>
      <c r="H67" s="89"/>
      <c r="I67" s="102">
        <f>SUM(I65:I66)</f>
        <v>76.8</v>
      </c>
      <c r="J67" s="100"/>
    </row>
    <row r="68" ht="24" hidden="1" customHeight="1" spans="3:10">
      <c r="C68" s="56"/>
      <c r="D68" s="85" t="s">
        <v>808</v>
      </c>
      <c r="E68" s="64" t="s">
        <v>797</v>
      </c>
      <c r="F68" s="87">
        <v>1</v>
      </c>
      <c r="G68" s="87">
        <v>0.175</v>
      </c>
      <c r="H68" s="88">
        <f>B12</f>
        <v>0</v>
      </c>
      <c r="I68" s="88">
        <f t="shared" ref="I68:I69" si="19">G68*H68</f>
        <v>0</v>
      </c>
      <c r="J68" s="100"/>
    </row>
    <row r="69" ht="12" hidden="1" customHeight="1" spans="3:10">
      <c r="C69" s="56"/>
      <c r="D69" s="81"/>
      <c r="E69" s="71" t="s">
        <v>792</v>
      </c>
      <c r="F69" s="72">
        <v>1</v>
      </c>
      <c r="G69" s="72">
        <v>0.1</v>
      </c>
      <c r="H69" s="82">
        <f>B12</f>
        <v>0</v>
      </c>
      <c r="I69" s="82">
        <f t="shared" si="19"/>
        <v>0</v>
      </c>
      <c r="J69" s="100"/>
    </row>
    <row r="70" hidden="1" spans="3:10">
      <c r="C70" s="56"/>
      <c r="D70" s="83"/>
      <c r="E70" s="84" t="s">
        <v>784</v>
      </c>
      <c r="F70" s="84"/>
      <c r="G70" s="84"/>
      <c r="H70" s="84"/>
      <c r="I70" s="101">
        <f>SUM(I68:I69)</f>
        <v>0</v>
      </c>
      <c r="J70" s="100"/>
    </row>
    <row r="71" ht="75.75" hidden="1" spans="4:10">
      <c r="D71" s="80" t="s">
        <v>809</v>
      </c>
      <c r="E71" s="80"/>
      <c r="F71" s="80"/>
      <c r="G71" s="80"/>
      <c r="H71" s="80"/>
      <c r="I71" s="80"/>
      <c r="J71" s="80"/>
    </row>
    <row r="72" ht="24" hidden="1" customHeight="1" spans="3:10">
      <c r="C72" s="56"/>
      <c r="D72" s="85" t="s">
        <v>794</v>
      </c>
      <c r="E72" s="86" t="s">
        <v>786</v>
      </c>
      <c r="F72" s="87">
        <v>1</v>
      </c>
      <c r="G72" s="87">
        <v>0.1</v>
      </c>
      <c r="H72" s="88">
        <f>B10</f>
        <v>768</v>
      </c>
      <c r="I72" s="88">
        <f t="shared" ref="I72:I73" si="20">G72*H72</f>
        <v>76.8</v>
      </c>
      <c r="J72" s="100"/>
    </row>
    <row r="73" ht="12" hidden="1" customHeight="1" spans="3:10">
      <c r="C73" s="56"/>
      <c r="D73" s="81"/>
      <c r="E73" s="64" t="s">
        <v>788</v>
      </c>
      <c r="F73" s="65">
        <v>3</v>
      </c>
      <c r="G73" s="65">
        <v>0.2</v>
      </c>
      <c r="H73" s="66">
        <f>B12</f>
        <v>0</v>
      </c>
      <c r="I73" s="66">
        <f t="shared" si="20"/>
        <v>0</v>
      </c>
      <c r="J73" s="100"/>
    </row>
    <row r="74" hidden="1" spans="3:10">
      <c r="C74" s="56"/>
      <c r="D74" s="83"/>
      <c r="E74" s="89" t="s">
        <v>784</v>
      </c>
      <c r="F74" s="89"/>
      <c r="G74" s="89"/>
      <c r="H74" s="89"/>
      <c r="I74" s="102">
        <f>SUM(I72:I73)</f>
        <v>76.8</v>
      </c>
      <c r="J74" s="100"/>
    </row>
    <row r="75" ht="24" hidden="1" customHeight="1" spans="3:10">
      <c r="C75" s="56"/>
      <c r="D75" s="85" t="s">
        <v>808</v>
      </c>
      <c r="E75" s="64" t="s">
        <v>797</v>
      </c>
      <c r="F75" s="87">
        <v>1</v>
      </c>
      <c r="G75" s="87">
        <v>0.175</v>
      </c>
      <c r="H75" s="88">
        <f>B12</f>
        <v>0</v>
      </c>
      <c r="I75" s="88">
        <f t="shared" ref="I75:I76" si="21">G75*H75</f>
        <v>0</v>
      </c>
      <c r="J75" s="100"/>
    </row>
    <row r="76" ht="12" hidden="1" customHeight="1" spans="3:10">
      <c r="C76" s="56"/>
      <c r="D76" s="81"/>
      <c r="E76" s="71" t="s">
        <v>792</v>
      </c>
      <c r="F76" s="72">
        <v>1</v>
      </c>
      <c r="G76" s="72">
        <v>0.1</v>
      </c>
      <c r="H76" s="82">
        <f>B12</f>
        <v>0</v>
      </c>
      <c r="I76" s="82">
        <f t="shared" si="21"/>
        <v>0</v>
      </c>
      <c r="J76" s="100"/>
    </row>
    <row r="77" hidden="1" spans="3:10">
      <c r="C77" s="56"/>
      <c r="D77" s="83"/>
      <c r="E77" s="84" t="s">
        <v>784</v>
      </c>
      <c r="F77" s="84"/>
      <c r="G77" s="84"/>
      <c r="H77" s="84"/>
      <c r="I77" s="101">
        <f>SUM(I75:I76)</f>
        <v>0</v>
      </c>
      <c r="J77" s="100"/>
    </row>
    <row r="78" ht="24" hidden="1" customHeight="1" spans="3:10">
      <c r="C78" s="56"/>
      <c r="D78" s="85" t="s">
        <v>789</v>
      </c>
      <c r="E78" s="64" t="s">
        <v>795</v>
      </c>
      <c r="F78" s="87">
        <v>2</v>
      </c>
      <c r="G78" s="87">
        <v>0.15</v>
      </c>
      <c r="H78" s="88">
        <f>B15</f>
        <v>0</v>
      </c>
      <c r="I78" s="106">
        <f>G78*H78</f>
        <v>0</v>
      </c>
      <c r="J78" s="100"/>
    </row>
    <row r="79" ht="13.5" hidden="1" spans="3:10">
      <c r="C79" s="56"/>
      <c r="D79" s="83"/>
      <c r="E79" s="89" t="s">
        <v>784</v>
      </c>
      <c r="F79" s="89"/>
      <c r="G79" s="89"/>
      <c r="H79" s="89"/>
      <c r="I79" s="101">
        <f>SUM(I78)</f>
        <v>0</v>
      </c>
      <c r="J79" s="100"/>
    </row>
    <row r="80" ht="15" hidden="1" customHeight="1" spans="4:10">
      <c r="D80" s="104" t="s">
        <v>810</v>
      </c>
      <c r="E80" s="104"/>
      <c r="F80" s="104"/>
      <c r="G80" s="104"/>
      <c r="H80" s="104"/>
      <c r="I80" s="104"/>
      <c r="J80" s="104"/>
    </row>
    <row r="81" hidden="1"/>
    <row r="82" hidden="1"/>
    <row r="83" hidden="1"/>
    <row r="84" hidden="1"/>
    <row r="85" hidden="1"/>
    <row r="86" ht="24" customHeight="1" spans="4:10">
      <c r="D86" s="52" t="s">
        <v>811</v>
      </c>
      <c r="E86" s="52"/>
      <c r="F86" s="52"/>
      <c r="G86" s="52"/>
      <c r="H86" s="52"/>
      <c r="I86" s="52"/>
      <c r="J86" s="52"/>
    </row>
    <row r="87" ht="6" customHeight="1" spans="4:9">
      <c r="D87" s="53"/>
      <c r="E87" s="54"/>
      <c r="F87" s="54"/>
      <c r="G87" s="54"/>
      <c r="H87" s="54"/>
      <c r="I87" s="92"/>
    </row>
    <row r="88" ht="33" customHeight="1" spans="1:10">
      <c r="A88" s="55" t="s">
        <v>812</v>
      </c>
      <c r="B88" s="105">
        <f>Прайс!G116/Прайс!B116</f>
        <v>1346.66666666667</v>
      </c>
      <c r="C88" s="56"/>
      <c r="D88" s="57" t="s">
        <v>738</v>
      </c>
      <c r="E88" s="57" t="s">
        <v>739</v>
      </c>
      <c r="F88" s="57" t="s">
        <v>740</v>
      </c>
      <c r="G88" s="57" t="s">
        <v>741</v>
      </c>
      <c r="H88" s="57" t="s">
        <v>742</v>
      </c>
      <c r="I88" s="57" t="s">
        <v>743</v>
      </c>
      <c r="J88" s="93" t="s">
        <v>744</v>
      </c>
    </row>
    <row r="89" ht="15" customHeight="1" spans="1:10">
      <c r="A89" s="55" t="s">
        <v>813</v>
      </c>
      <c r="B89" s="105">
        <f>Прайс!G110/Прайс!B110</f>
        <v>1224.66666666667</v>
      </c>
      <c r="C89" s="56"/>
      <c r="D89" s="59" t="s">
        <v>814</v>
      </c>
      <c r="E89" s="60" t="s">
        <v>747</v>
      </c>
      <c r="F89" s="61">
        <v>1</v>
      </c>
      <c r="G89" s="61">
        <v>0.1</v>
      </c>
      <c r="H89" s="62">
        <f t="shared" ref="H89:H90" si="22">B90</f>
        <v>768</v>
      </c>
      <c r="I89" s="62">
        <f t="shared" ref="I89:I92" si="23">G89*H89</f>
        <v>76.8</v>
      </c>
      <c r="J89" s="94"/>
    </row>
    <row r="90" ht="15" customHeight="1" spans="1:10">
      <c r="A90" s="70" t="s">
        <v>760</v>
      </c>
      <c r="B90" s="105">
        <f>Прайс!G267/Прайс!B267</f>
        <v>768</v>
      </c>
      <c r="C90" s="56"/>
      <c r="D90" s="63" t="s">
        <v>815</v>
      </c>
      <c r="E90" s="64" t="s">
        <v>751</v>
      </c>
      <c r="F90" s="65">
        <v>1</v>
      </c>
      <c r="G90" s="65">
        <v>0.11</v>
      </c>
      <c r="H90" s="66">
        <f t="shared" si="22"/>
        <v>950.714285714286</v>
      </c>
      <c r="I90" s="66">
        <f t="shared" si="23"/>
        <v>104.578571428571</v>
      </c>
      <c r="J90" s="95"/>
    </row>
    <row r="91" ht="15" customHeight="1" spans="1:10">
      <c r="A91" s="68" t="s">
        <v>762</v>
      </c>
      <c r="B91" s="105">
        <f>Прайс!G250/Прайс!B250</f>
        <v>950.714285714286</v>
      </c>
      <c r="C91" s="56"/>
      <c r="D91" s="67"/>
      <c r="E91" s="64" t="s">
        <v>816</v>
      </c>
      <c r="F91" s="65">
        <v>1</v>
      </c>
      <c r="G91" s="65">
        <v>1.1</v>
      </c>
      <c r="H91" s="66">
        <f>B89</f>
        <v>1224.66666666667</v>
      </c>
      <c r="I91" s="66">
        <f t="shared" si="23"/>
        <v>1347.13333333333</v>
      </c>
      <c r="J91" s="95"/>
    </row>
    <row r="92" ht="15" customHeight="1" spans="1:10">
      <c r="A92" s="68"/>
      <c r="B92" s="56"/>
      <c r="C92" s="56"/>
      <c r="D92" s="67"/>
      <c r="E92" s="64" t="s">
        <v>817</v>
      </c>
      <c r="F92" s="65">
        <v>1</v>
      </c>
      <c r="G92" s="65">
        <v>0.6</v>
      </c>
      <c r="H92" s="66">
        <f>B89</f>
        <v>1224.66666666667</v>
      </c>
      <c r="I92" s="66">
        <f t="shared" si="23"/>
        <v>734.8</v>
      </c>
      <c r="J92" s="95"/>
    </row>
    <row r="93" ht="15" customHeight="1" spans="1:10">
      <c r="A93" s="68" t="s">
        <v>818</v>
      </c>
      <c r="C93" s="56"/>
      <c r="D93" s="67"/>
      <c r="E93" s="71" t="s">
        <v>761</v>
      </c>
      <c r="F93" s="72"/>
      <c r="G93" s="72"/>
      <c r="H93" s="72"/>
      <c r="I93" s="82">
        <f>(I91+I92)*0.1</f>
        <v>208.193333333333</v>
      </c>
      <c r="J93" s="95"/>
    </row>
    <row r="94" ht="26.25" spans="1:10">
      <c r="A94" s="68" t="s">
        <v>767</v>
      </c>
      <c r="C94" s="56"/>
      <c r="D94" s="73"/>
      <c r="E94" s="74" t="s">
        <v>763</v>
      </c>
      <c r="F94" s="75"/>
      <c r="G94" s="75"/>
      <c r="H94" s="76"/>
      <c r="I94" s="96">
        <f>SUM(I89:I93)</f>
        <v>2471.50523809524</v>
      </c>
      <c r="J94" s="97"/>
    </row>
    <row r="95" ht="15" customHeight="1" spans="1:10">
      <c r="A95" s="68" t="s">
        <v>769</v>
      </c>
      <c r="B95" s="56"/>
      <c r="C95" s="56"/>
      <c r="D95" s="59" t="s">
        <v>819</v>
      </c>
      <c r="E95" s="60" t="s">
        <v>747</v>
      </c>
      <c r="F95" s="61">
        <v>1</v>
      </c>
      <c r="G95" s="61">
        <v>0.1</v>
      </c>
      <c r="H95" s="62">
        <f t="shared" ref="H95:H96" si="24">B10</f>
        <v>768</v>
      </c>
      <c r="I95" s="62">
        <f t="shared" ref="I95:I99" si="25">G95*H95</f>
        <v>76.8</v>
      </c>
      <c r="J95" s="94"/>
    </row>
    <row r="96" ht="15" customHeight="1" spans="1:10">
      <c r="A96" s="68" t="s">
        <v>771</v>
      </c>
      <c r="B96" s="56"/>
      <c r="C96" s="56"/>
      <c r="D96" s="63" t="s">
        <v>820</v>
      </c>
      <c r="E96" s="64" t="s">
        <v>751</v>
      </c>
      <c r="F96" s="65">
        <v>1</v>
      </c>
      <c r="G96" s="65">
        <v>0.11</v>
      </c>
      <c r="H96" s="66">
        <f t="shared" si="24"/>
        <v>950.714285714286</v>
      </c>
      <c r="I96" s="66">
        <f t="shared" si="25"/>
        <v>104.578571428571</v>
      </c>
      <c r="J96" s="95"/>
    </row>
    <row r="97" ht="15" customHeight="1" spans="1:10">
      <c r="A97" s="68"/>
      <c r="B97" s="105"/>
      <c r="C97" s="56"/>
      <c r="D97" s="67"/>
      <c r="E97" s="64" t="s">
        <v>816</v>
      </c>
      <c r="F97" s="65">
        <v>1</v>
      </c>
      <c r="G97" s="65">
        <v>1.1</v>
      </c>
      <c r="H97" s="66">
        <f>B89</f>
        <v>1224.66666666667</v>
      </c>
      <c r="I97" s="66">
        <f t="shared" si="25"/>
        <v>1347.13333333333</v>
      </c>
      <c r="J97" s="95"/>
    </row>
    <row r="98" ht="15" customHeight="1" spans="1:10">
      <c r="A98" s="68"/>
      <c r="B98" s="56"/>
      <c r="C98" s="56"/>
      <c r="D98" s="67"/>
      <c r="E98" s="64" t="s">
        <v>817</v>
      </c>
      <c r="F98" s="65">
        <v>1</v>
      </c>
      <c r="G98" s="65">
        <v>0.6</v>
      </c>
      <c r="H98" s="66">
        <f>B89</f>
        <v>1224.66666666667</v>
      </c>
      <c r="I98" s="66">
        <f t="shared" si="25"/>
        <v>734.8</v>
      </c>
      <c r="J98" s="95"/>
    </row>
    <row r="99" ht="15" customHeight="1" spans="1:10">
      <c r="A99" s="68"/>
      <c r="B99" s="56"/>
      <c r="C99" s="56"/>
      <c r="D99" s="67"/>
      <c r="E99" s="64" t="s">
        <v>821</v>
      </c>
      <c r="F99" s="65">
        <v>1</v>
      </c>
      <c r="G99" s="65">
        <v>0.3</v>
      </c>
      <c r="H99" s="66">
        <f>B88</f>
        <v>1346.66666666667</v>
      </c>
      <c r="I99" s="66">
        <f t="shared" si="25"/>
        <v>404</v>
      </c>
      <c r="J99" s="95"/>
    </row>
    <row r="100" ht="15" customHeight="1" spans="1:10">
      <c r="A100" s="68"/>
      <c r="C100" s="56"/>
      <c r="D100" s="67"/>
      <c r="E100" s="71" t="s">
        <v>822</v>
      </c>
      <c r="F100" s="72"/>
      <c r="G100" s="72"/>
      <c r="H100" s="72"/>
      <c r="I100" s="82">
        <f>(I97+I98+I99)*0.1</f>
        <v>248.593333333333</v>
      </c>
      <c r="J100" s="95"/>
    </row>
    <row r="101" ht="26.25" spans="1:10">
      <c r="A101" s="68"/>
      <c r="C101" s="56"/>
      <c r="D101" s="73"/>
      <c r="E101" s="74" t="s">
        <v>763</v>
      </c>
      <c r="F101" s="75"/>
      <c r="G101" s="75"/>
      <c r="H101" s="76"/>
      <c r="I101" s="96">
        <f>SUM(I95:I100)</f>
        <v>2915.90523809524</v>
      </c>
      <c r="J101" s="97"/>
    </row>
    <row r="102" ht="15.75" spans="3:10">
      <c r="C102" s="56"/>
      <c r="D102" s="59" t="s">
        <v>823</v>
      </c>
      <c r="E102" s="60" t="s">
        <v>747</v>
      </c>
      <c r="F102" s="61">
        <v>1</v>
      </c>
      <c r="G102" s="61">
        <v>0.1</v>
      </c>
      <c r="H102" s="62">
        <f t="shared" ref="H102:H103" si="26">B90</f>
        <v>768</v>
      </c>
      <c r="I102" s="62">
        <f t="shared" ref="I102:I104" si="27">G102*H102</f>
        <v>76.8</v>
      </c>
      <c r="J102" s="94"/>
    </row>
    <row r="103" ht="15.75" spans="3:10">
      <c r="C103" s="56"/>
      <c r="D103" s="63" t="s">
        <v>824</v>
      </c>
      <c r="E103" s="64" t="s">
        <v>751</v>
      </c>
      <c r="F103" s="65">
        <v>1</v>
      </c>
      <c r="G103" s="65">
        <v>0.11</v>
      </c>
      <c r="H103" s="66">
        <f t="shared" si="26"/>
        <v>950.714285714286</v>
      </c>
      <c r="I103" s="66">
        <f t="shared" si="27"/>
        <v>104.578571428571</v>
      </c>
      <c r="J103" s="95"/>
    </row>
    <row r="104" spans="3:10">
      <c r="C104" s="56"/>
      <c r="D104" s="67"/>
      <c r="E104" s="64" t="s">
        <v>816</v>
      </c>
      <c r="F104" s="65">
        <v>2</v>
      </c>
      <c r="G104" s="65">
        <v>2</v>
      </c>
      <c r="H104" s="66">
        <f>B89</f>
        <v>1224.66666666667</v>
      </c>
      <c r="I104" s="66">
        <f t="shared" si="27"/>
        <v>2449.33333333333</v>
      </c>
      <c r="J104" s="95"/>
    </row>
    <row r="105" ht="24" spans="3:10">
      <c r="C105" s="56"/>
      <c r="D105" s="67"/>
      <c r="E105" s="71" t="s">
        <v>761</v>
      </c>
      <c r="F105" s="72"/>
      <c r="G105" s="72"/>
      <c r="H105" s="72"/>
      <c r="I105" s="82">
        <f>I104*0.1</f>
        <v>244.933333333333</v>
      </c>
      <c r="J105" s="95"/>
    </row>
    <row r="106" ht="26.25" spans="3:10">
      <c r="C106" s="56"/>
      <c r="D106" s="73"/>
      <c r="E106" s="77" t="s">
        <v>763</v>
      </c>
      <c r="F106" s="78"/>
      <c r="G106" s="78"/>
      <c r="H106" s="79"/>
      <c r="I106" s="98">
        <f>SUM(I102:I105)</f>
        <v>2875.64523809524</v>
      </c>
      <c r="J106" s="99"/>
    </row>
    <row r="107" ht="15" customHeight="1" spans="3:10">
      <c r="C107" s="56"/>
      <c r="D107" s="59" t="s">
        <v>825</v>
      </c>
      <c r="E107" s="60" t="s">
        <v>747</v>
      </c>
      <c r="F107" s="61">
        <v>1</v>
      </c>
      <c r="G107" s="61">
        <v>0.1</v>
      </c>
      <c r="H107" s="62">
        <f t="shared" ref="H107:H108" si="28">B90</f>
        <v>768</v>
      </c>
      <c r="I107" s="62">
        <f t="shared" ref="I107:I109" si="29">G107*H107</f>
        <v>76.8</v>
      </c>
      <c r="J107" s="94" t="s">
        <v>826</v>
      </c>
    </row>
    <row r="108" ht="15" customHeight="1" spans="3:10">
      <c r="C108" s="56"/>
      <c r="D108" s="63" t="s">
        <v>827</v>
      </c>
      <c r="E108" s="64" t="s">
        <v>751</v>
      </c>
      <c r="F108" s="65">
        <v>1</v>
      </c>
      <c r="G108" s="65">
        <v>0.11</v>
      </c>
      <c r="H108" s="66">
        <f t="shared" si="28"/>
        <v>950.714285714286</v>
      </c>
      <c r="I108" s="66">
        <f t="shared" si="29"/>
        <v>104.578571428571</v>
      </c>
      <c r="J108" s="95"/>
    </row>
    <row r="109" spans="3:10">
      <c r="C109" s="56"/>
      <c r="D109" s="67"/>
      <c r="E109" s="64" t="s">
        <v>828</v>
      </c>
      <c r="F109" s="65">
        <v>2</v>
      </c>
      <c r="G109" s="65">
        <v>1.1</v>
      </c>
      <c r="H109" s="66">
        <f>B89</f>
        <v>1224.66666666667</v>
      </c>
      <c r="I109" s="66">
        <f t="shared" si="29"/>
        <v>1347.13333333333</v>
      </c>
      <c r="J109" s="95"/>
    </row>
    <row r="110" ht="24" spans="3:10">
      <c r="C110" s="56"/>
      <c r="D110" s="67"/>
      <c r="E110" s="71" t="s">
        <v>761</v>
      </c>
      <c r="F110" s="72"/>
      <c r="G110" s="72"/>
      <c r="H110" s="72"/>
      <c r="I110" s="82">
        <f>(I109)*0.1</f>
        <v>134.713333333333</v>
      </c>
      <c r="J110" s="95"/>
    </row>
    <row r="111" ht="26.25" spans="3:10">
      <c r="C111" s="56"/>
      <c r="D111" s="73"/>
      <c r="E111" s="77" t="s">
        <v>763</v>
      </c>
      <c r="F111" s="78"/>
      <c r="G111" s="78"/>
      <c r="H111" s="79"/>
      <c r="I111" s="98">
        <f>SUM(I107:I110)</f>
        <v>1663.22523809524</v>
      </c>
      <c r="J111" s="97"/>
    </row>
  </sheetData>
  <mergeCells count="2">
    <mergeCell ref="D1:J1"/>
    <mergeCell ref="D86:J86"/>
  </mergeCells>
  <pageMargins left="0.708661417322835" right="0.708661417322835" top="0.748031496062992" bottom="0.551181102362205" header="0.31496062992126" footer="0.31496062992126"/>
  <pageSetup paperSize="9" scale="86" fitToHeight="2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G171"/>
  <sheetViews>
    <sheetView zoomScale="75" zoomScaleNormal="75" workbookViewId="0">
      <pane ySplit="1" topLeftCell="A38" activePane="bottomLeft" state="frozen"/>
      <selection/>
      <selection pane="bottomLeft" activeCell="B18" sqref="B18"/>
    </sheetView>
  </sheetViews>
  <sheetFormatPr defaultColWidth="9.33333333333333" defaultRowHeight="18.75" outlineLevelCol="6"/>
  <cols>
    <col min="1" max="1" width="61.4666666666667" style="30" customWidth="1"/>
    <col min="2" max="2" width="42.6" style="31" customWidth="1"/>
    <col min="3" max="3" width="44.6666666666667" style="31" customWidth="1"/>
    <col min="4" max="16384" width="9.33333333333333" style="5"/>
  </cols>
  <sheetData>
    <row r="1" s="26" customFormat="1" ht="24" customHeight="1" spans="1:3">
      <c r="A1" s="32" t="s">
        <v>829</v>
      </c>
      <c r="B1" s="32" t="s">
        <v>830</v>
      </c>
      <c r="C1" s="32" t="s">
        <v>831</v>
      </c>
    </row>
    <row r="2" s="26" customFormat="1" ht="21" spans="1:3">
      <c r="A2" s="33" t="s">
        <v>832</v>
      </c>
      <c r="B2" s="33"/>
      <c r="C2" s="33"/>
    </row>
    <row r="3" ht="37.5" spans="1:3">
      <c r="A3" s="34" t="s">
        <v>833</v>
      </c>
      <c r="B3" s="35" t="s">
        <v>834</v>
      </c>
      <c r="C3" s="35"/>
    </row>
    <row r="4" ht="37.5" spans="1:3">
      <c r="A4" s="34" t="s">
        <v>835</v>
      </c>
      <c r="B4" s="35" t="s">
        <v>834</v>
      </c>
      <c r="C4" s="35"/>
    </row>
    <row r="5" ht="37.5" spans="1:3">
      <c r="A5" s="36" t="s">
        <v>836</v>
      </c>
      <c r="B5" s="35" t="s">
        <v>834</v>
      </c>
      <c r="C5" s="35"/>
    </row>
    <row r="6" ht="37.5" spans="1:3">
      <c r="A6" s="34" t="s">
        <v>837</v>
      </c>
      <c r="B6" s="35" t="s">
        <v>834</v>
      </c>
      <c r="C6" s="35"/>
    </row>
    <row r="7" ht="47.25" spans="1:3">
      <c r="A7" s="36" t="s">
        <v>838</v>
      </c>
      <c r="B7" s="35" t="s">
        <v>839</v>
      </c>
      <c r="C7" s="35"/>
    </row>
    <row r="8" ht="47.25" spans="1:3">
      <c r="A8" s="34" t="s">
        <v>840</v>
      </c>
      <c r="B8" s="35" t="s">
        <v>841</v>
      </c>
      <c r="C8" s="35"/>
    </row>
    <row r="9" s="26" customFormat="1" ht="21" spans="1:3">
      <c r="A9" s="33" t="s">
        <v>842</v>
      </c>
      <c r="B9" s="33"/>
      <c r="C9" s="33"/>
    </row>
    <row r="10" s="27" customFormat="1" ht="120" customHeight="1" spans="1:7">
      <c r="A10" s="36" t="s">
        <v>843</v>
      </c>
      <c r="B10" s="35" t="s">
        <v>844</v>
      </c>
      <c r="C10" s="35"/>
      <c r="D10" s="5"/>
      <c r="E10" s="5"/>
      <c r="F10" s="5"/>
      <c r="G10" s="5"/>
    </row>
    <row r="11" s="26" customFormat="1" ht="21" spans="1:3">
      <c r="A11" s="33" t="s">
        <v>347</v>
      </c>
      <c r="B11" s="33"/>
      <c r="C11" s="33"/>
    </row>
    <row r="12" s="27" customFormat="1" ht="56.25" spans="1:7">
      <c r="A12" s="36" t="s">
        <v>348</v>
      </c>
      <c r="B12" s="35"/>
      <c r="C12" s="35" t="s">
        <v>845</v>
      </c>
      <c r="D12" s="5"/>
      <c r="E12" s="5"/>
      <c r="F12" s="5"/>
      <c r="G12" s="5"/>
    </row>
    <row r="13" s="27" customFormat="1" ht="56.25" spans="1:7">
      <c r="A13" s="36" t="s">
        <v>846</v>
      </c>
      <c r="B13" s="35"/>
      <c r="C13" s="35" t="s">
        <v>845</v>
      </c>
      <c r="D13" s="5"/>
      <c r="E13" s="5"/>
      <c r="F13" s="5"/>
      <c r="G13" s="5"/>
    </row>
    <row r="14" s="26" customFormat="1" ht="21" spans="1:3">
      <c r="A14" s="33" t="s">
        <v>847</v>
      </c>
      <c r="B14" s="33"/>
      <c r="C14" s="33"/>
    </row>
    <row r="15" s="27" customFormat="1" ht="47.25" spans="1:7">
      <c r="A15" s="34" t="s">
        <v>365</v>
      </c>
      <c r="B15" s="35" t="s">
        <v>834</v>
      </c>
      <c r="C15" s="35" t="s">
        <v>848</v>
      </c>
      <c r="D15" s="5"/>
      <c r="E15" s="5"/>
      <c r="F15" s="5"/>
      <c r="G15" s="5"/>
    </row>
    <row r="16" s="27" customFormat="1" ht="47.25" spans="1:7">
      <c r="A16" s="34" t="s">
        <v>371</v>
      </c>
      <c r="B16" s="35" t="s">
        <v>834</v>
      </c>
      <c r="C16" s="35" t="s">
        <v>849</v>
      </c>
      <c r="D16" s="5"/>
      <c r="E16" s="5"/>
      <c r="F16" s="5"/>
      <c r="G16" s="5"/>
    </row>
    <row r="17" s="27" customFormat="1" ht="47.25" spans="1:7">
      <c r="A17" s="34" t="s">
        <v>850</v>
      </c>
      <c r="B17" s="35" t="s">
        <v>851</v>
      </c>
      <c r="C17" s="35" t="s">
        <v>848</v>
      </c>
      <c r="D17" s="5"/>
      <c r="E17" s="5"/>
      <c r="F17" s="5"/>
      <c r="G17" s="5"/>
    </row>
    <row r="18" s="27" customFormat="1" ht="47.25" spans="1:7">
      <c r="A18" s="36" t="s">
        <v>395</v>
      </c>
      <c r="B18" s="35" t="s">
        <v>851</v>
      </c>
      <c r="C18" s="35" t="s">
        <v>852</v>
      </c>
      <c r="D18" s="5"/>
      <c r="E18" s="5"/>
      <c r="F18" s="5"/>
      <c r="G18" s="5"/>
    </row>
    <row r="19" s="27" customFormat="1" ht="47.25" spans="1:7">
      <c r="A19" s="36" t="s">
        <v>853</v>
      </c>
      <c r="B19" s="35"/>
      <c r="C19" s="35" t="s">
        <v>852</v>
      </c>
      <c r="D19" s="5"/>
      <c r="E19" s="5"/>
      <c r="F19" s="5"/>
      <c r="G19" s="5"/>
    </row>
    <row r="20" s="27" customFormat="1" ht="47.25" spans="1:7">
      <c r="A20" s="36" t="s">
        <v>854</v>
      </c>
      <c r="B20" s="35"/>
      <c r="C20" s="35" t="s">
        <v>852</v>
      </c>
      <c r="D20" s="5"/>
      <c r="E20" s="5"/>
      <c r="F20" s="5"/>
      <c r="G20" s="5"/>
    </row>
    <row r="21" s="26" customFormat="1" ht="21" spans="1:3">
      <c r="A21" s="33" t="s">
        <v>855</v>
      </c>
      <c r="B21" s="33"/>
      <c r="C21" s="33"/>
    </row>
    <row r="22" s="27" customFormat="1" ht="56.25" spans="1:7">
      <c r="A22" s="36" t="s">
        <v>497</v>
      </c>
      <c r="B22" s="35" t="s">
        <v>856</v>
      </c>
      <c r="C22" s="35" t="s">
        <v>849</v>
      </c>
      <c r="D22" s="5"/>
      <c r="E22" s="5"/>
      <c r="F22" s="5"/>
      <c r="G22" s="5"/>
    </row>
    <row r="23" s="27" customFormat="1" ht="47.25" spans="1:7">
      <c r="A23" s="36" t="s">
        <v>857</v>
      </c>
      <c r="B23" s="35"/>
      <c r="C23" s="35" t="s">
        <v>849</v>
      </c>
      <c r="D23" s="5"/>
      <c r="E23" s="5"/>
      <c r="F23" s="5"/>
      <c r="G23" s="5"/>
    </row>
    <row r="24" s="27" customFormat="1" ht="47.25" spans="1:7">
      <c r="A24" s="36" t="s">
        <v>858</v>
      </c>
      <c r="B24" s="35"/>
      <c r="C24" s="35" t="s">
        <v>849</v>
      </c>
      <c r="D24" s="5"/>
      <c r="E24" s="5"/>
      <c r="F24" s="5"/>
      <c r="G24" s="5"/>
    </row>
    <row r="25" s="27" customFormat="1" ht="47.25" spans="1:7">
      <c r="A25" s="36" t="s">
        <v>158</v>
      </c>
      <c r="B25" s="35"/>
      <c r="C25" s="35" t="s">
        <v>849</v>
      </c>
      <c r="D25" s="5"/>
      <c r="E25" s="5"/>
      <c r="F25" s="5"/>
      <c r="G25" s="5"/>
    </row>
    <row r="26" s="27" customFormat="1" ht="56.25" spans="1:7">
      <c r="A26" s="37" t="s">
        <v>859</v>
      </c>
      <c r="B26" s="38"/>
      <c r="C26" s="35" t="s">
        <v>849</v>
      </c>
      <c r="D26" s="5"/>
      <c r="E26" s="5"/>
      <c r="F26" s="5"/>
      <c r="G26" s="5"/>
    </row>
    <row r="27" s="26" customFormat="1" ht="21" spans="1:3">
      <c r="A27" s="33" t="s">
        <v>13</v>
      </c>
      <c r="B27" s="33"/>
      <c r="C27" s="33"/>
    </row>
    <row r="28" s="27" customFormat="1" ht="56.25" spans="1:7">
      <c r="A28" s="36" t="s">
        <v>860</v>
      </c>
      <c r="B28" s="35" t="s">
        <v>861</v>
      </c>
      <c r="C28" s="35" t="s">
        <v>848</v>
      </c>
      <c r="D28" s="5"/>
      <c r="E28" s="5"/>
      <c r="F28" s="5"/>
      <c r="G28" s="5"/>
    </row>
    <row r="29" s="27" customFormat="1" ht="47.25" spans="1:7">
      <c r="A29" s="36" t="s">
        <v>862</v>
      </c>
      <c r="B29" s="35"/>
      <c r="C29" s="35" t="s">
        <v>849</v>
      </c>
      <c r="D29" s="5"/>
      <c r="E29" s="5"/>
      <c r="F29" s="5"/>
      <c r="G29" s="5"/>
    </row>
    <row r="30" s="27" customFormat="1" ht="63" spans="1:7">
      <c r="A30" s="34" t="s">
        <v>863</v>
      </c>
      <c r="B30" s="35" t="s">
        <v>864</v>
      </c>
      <c r="C30" s="35" t="s">
        <v>848</v>
      </c>
      <c r="D30" s="5"/>
      <c r="E30" s="5"/>
      <c r="F30" s="5"/>
      <c r="G30" s="5"/>
    </row>
    <row r="31" s="27" customFormat="1" ht="63" spans="1:7">
      <c r="A31" s="36" t="s">
        <v>865</v>
      </c>
      <c r="B31" s="35" t="s">
        <v>864</v>
      </c>
      <c r="C31" s="35" t="s">
        <v>848</v>
      </c>
      <c r="D31" s="5"/>
      <c r="E31" s="5"/>
      <c r="F31" s="5"/>
      <c r="G31" s="5"/>
    </row>
    <row r="32" s="26" customFormat="1" ht="42" spans="1:3">
      <c r="A32" s="33" t="s">
        <v>408</v>
      </c>
      <c r="B32" s="33"/>
      <c r="C32" s="33"/>
    </row>
    <row r="33" s="27" customFormat="1" ht="56.25" spans="1:7">
      <c r="A33" s="37" t="s">
        <v>866</v>
      </c>
      <c r="B33" s="38"/>
      <c r="C33" s="35" t="s">
        <v>849</v>
      </c>
      <c r="D33" s="5"/>
      <c r="E33" s="5"/>
      <c r="F33" s="5"/>
      <c r="G33" s="5"/>
    </row>
    <row r="34" s="27" customFormat="1" ht="56.25" spans="1:7">
      <c r="A34" s="36" t="s">
        <v>867</v>
      </c>
      <c r="B34" s="35"/>
      <c r="C34" s="35" t="s">
        <v>849</v>
      </c>
      <c r="D34" s="5"/>
      <c r="E34" s="5"/>
      <c r="F34" s="5"/>
      <c r="G34" s="5"/>
    </row>
    <row r="35" s="26" customFormat="1" ht="21" spans="1:3">
      <c r="A35" s="33" t="s">
        <v>699</v>
      </c>
      <c r="B35" s="33"/>
      <c r="C35" s="33"/>
    </row>
    <row r="36" s="28" customFormat="1" ht="47.25" spans="1:7">
      <c r="A36" s="36" t="s">
        <v>868</v>
      </c>
      <c r="B36" s="35" t="s">
        <v>834</v>
      </c>
      <c r="C36" s="35" t="s">
        <v>848</v>
      </c>
      <c r="D36" s="39"/>
      <c r="E36" s="39"/>
      <c r="F36" s="39"/>
      <c r="G36" s="39"/>
    </row>
    <row r="37" s="28" customFormat="1" ht="56.25" spans="1:7">
      <c r="A37" s="36" t="s">
        <v>869</v>
      </c>
      <c r="B37" s="35" t="s">
        <v>834</v>
      </c>
      <c r="C37" s="35" t="s">
        <v>848</v>
      </c>
      <c r="D37" s="39"/>
      <c r="E37" s="39"/>
      <c r="F37" s="39"/>
      <c r="G37" s="39"/>
    </row>
    <row r="38" s="28" customFormat="1" ht="75" spans="1:7">
      <c r="A38" s="36" t="s">
        <v>557</v>
      </c>
      <c r="B38" s="35" t="s">
        <v>834</v>
      </c>
      <c r="C38" s="35" t="s">
        <v>849</v>
      </c>
      <c r="D38" s="39"/>
      <c r="E38" s="39"/>
      <c r="F38" s="39"/>
      <c r="G38" s="39"/>
    </row>
    <row r="39" s="28" customFormat="1" ht="56.25" spans="1:7">
      <c r="A39" s="36" t="s">
        <v>870</v>
      </c>
      <c r="B39" s="35" t="s">
        <v>834</v>
      </c>
      <c r="C39" s="35" t="s">
        <v>848</v>
      </c>
      <c r="D39" s="39"/>
      <c r="E39" s="39"/>
      <c r="F39" s="39"/>
      <c r="G39" s="39"/>
    </row>
    <row r="40" s="28" customFormat="1" ht="56.25" spans="1:7">
      <c r="A40" s="36" t="s">
        <v>485</v>
      </c>
      <c r="B40" s="35"/>
      <c r="C40" s="35" t="s">
        <v>849</v>
      </c>
      <c r="D40" s="39"/>
      <c r="E40" s="39"/>
      <c r="F40" s="39"/>
      <c r="G40" s="39"/>
    </row>
    <row r="41" s="28" customFormat="1" ht="75" spans="1:7">
      <c r="A41" s="36" t="s">
        <v>871</v>
      </c>
      <c r="B41" s="35"/>
      <c r="C41" s="35" t="s">
        <v>849</v>
      </c>
      <c r="D41" s="39"/>
      <c r="E41" s="39"/>
      <c r="F41" s="39"/>
      <c r="G41" s="39"/>
    </row>
    <row r="42" s="28" customFormat="1" ht="47.25" spans="1:7">
      <c r="A42" s="36" t="s">
        <v>872</v>
      </c>
      <c r="B42" s="35"/>
      <c r="C42" s="35" t="s">
        <v>849</v>
      </c>
      <c r="D42" s="39"/>
      <c r="E42" s="39"/>
      <c r="F42" s="39"/>
      <c r="G42" s="39"/>
    </row>
    <row r="43" s="28" customFormat="1" ht="56.25" spans="1:7">
      <c r="A43" s="36" t="s">
        <v>873</v>
      </c>
      <c r="B43" s="38"/>
      <c r="C43" s="35" t="s">
        <v>849</v>
      </c>
      <c r="D43" s="39"/>
      <c r="E43" s="39"/>
      <c r="F43" s="39"/>
      <c r="G43" s="39"/>
    </row>
    <row r="44" s="26" customFormat="1" ht="21" spans="1:3">
      <c r="A44" s="33" t="s">
        <v>874</v>
      </c>
      <c r="B44" s="33"/>
      <c r="C44" s="33"/>
    </row>
    <row r="45" s="28" customFormat="1" ht="37.5" spans="1:7">
      <c r="A45" s="34" t="s">
        <v>875</v>
      </c>
      <c r="B45" s="35" t="s">
        <v>834</v>
      </c>
      <c r="C45" s="35"/>
      <c r="D45" s="39"/>
      <c r="E45" s="39"/>
      <c r="F45" s="39"/>
      <c r="G45" s="39"/>
    </row>
    <row r="46" s="28" customFormat="1" ht="47.25" spans="1:7">
      <c r="A46" s="34" t="s">
        <v>876</v>
      </c>
      <c r="B46" s="35" t="s">
        <v>834</v>
      </c>
      <c r="C46" s="35" t="s">
        <v>877</v>
      </c>
      <c r="D46" s="39"/>
      <c r="E46" s="39"/>
      <c r="F46" s="39"/>
      <c r="G46" s="39"/>
    </row>
    <row r="47" s="28" customFormat="1" ht="56.25" spans="1:7">
      <c r="A47" s="34" t="s">
        <v>878</v>
      </c>
      <c r="B47" s="35" t="s">
        <v>834</v>
      </c>
      <c r="C47" s="35"/>
      <c r="D47" s="39"/>
      <c r="E47" s="39"/>
      <c r="F47" s="39"/>
      <c r="G47" s="39"/>
    </row>
    <row r="48" s="28" customFormat="1" ht="56.25" spans="1:7">
      <c r="A48" s="34" t="s">
        <v>879</v>
      </c>
      <c r="B48" s="35" t="s">
        <v>834</v>
      </c>
      <c r="C48" s="35" t="s">
        <v>880</v>
      </c>
      <c r="D48" s="39"/>
      <c r="E48" s="39"/>
      <c r="F48" s="39"/>
      <c r="G48" s="39"/>
    </row>
    <row r="49" s="28" customFormat="1" ht="63" spans="1:7">
      <c r="A49" s="34" t="s">
        <v>584</v>
      </c>
      <c r="B49" s="35" t="s">
        <v>881</v>
      </c>
      <c r="C49" s="35" t="s">
        <v>877</v>
      </c>
      <c r="D49" s="39"/>
      <c r="E49" s="39"/>
      <c r="F49" s="39"/>
      <c r="G49" s="39"/>
    </row>
    <row r="50" s="29" customFormat="1" ht="28.5" spans="1:7">
      <c r="A50" s="40"/>
      <c r="B50" s="41"/>
      <c r="C50" s="31"/>
      <c r="D50" s="5"/>
      <c r="E50" s="5"/>
      <c r="F50" s="5"/>
      <c r="G50" s="5"/>
    </row>
    <row r="51" s="29" customFormat="1" ht="28.5" spans="1:7">
      <c r="A51" s="42"/>
      <c r="B51" s="43"/>
      <c r="C51" s="31"/>
      <c r="D51" s="5"/>
      <c r="E51" s="5"/>
      <c r="F51" s="5"/>
      <c r="G51" s="5"/>
    </row>
    <row r="52" s="29" customFormat="1" ht="28.5" spans="1:7">
      <c r="A52" s="30"/>
      <c r="B52" s="31"/>
      <c r="C52" s="31"/>
      <c r="D52" s="5"/>
      <c r="E52" s="5"/>
      <c r="F52" s="5"/>
      <c r="G52" s="5"/>
    </row>
    <row r="53" s="29" customFormat="1" ht="28.5" spans="1:7">
      <c r="A53" s="40"/>
      <c r="B53" s="41"/>
      <c r="C53" s="31"/>
      <c r="D53" s="5"/>
      <c r="E53" s="5"/>
      <c r="F53" s="5"/>
      <c r="G53" s="5"/>
    </row>
    <row r="54" s="29" customFormat="1" ht="28.5" spans="1:7">
      <c r="A54" s="42"/>
      <c r="B54" s="43"/>
      <c r="C54" s="31"/>
      <c r="D54" s="5"/>
      <c r="E54" s="5"/>
      <c r="F54" s="5"/>
      <c r="G54" s="5"/>
    </row>
    <row r="55" s="29" customFormat="1" ht="28.5" spans="1:7">
      <c r="A55" s="30"/>
      <c r="B55" s="31"/>
      <c r="C55" s="31"/>
      <c r="D55" s="5"/>
      <c r="E55" s="5"/>
      <c r="F55" s="5"/>
      <c r="G55" s="5"/>
    </row>
    <row r="56" s="29" customFormat="1" ht="28.5" spans="1:7">
      <c r="A56" s="30"/>
      <c r="B56" s="31"/>
      <c r="C56" s="31"/>
      <c r="D56" s="5"/>
      <c r="E56" s="5"/>
      <c r="F56" s="5"/>
      <c r="G56" s="5"/>
    </row>
    <row r="57" s="29" customFormat="1" ht="28.5" spans="1:7">
      <c r="A57" s="30"/>
      <c r="B57" s="31"/>
      <c r="C57" s="31"/>
      <c r="D57" s="5"/>
      <c r="E57" s="5"/>
      <c r="F57" s="5"/>
      <c r="G57" s="5"/>
    </row>
    <row r="58" s="29" customFormat="1" ht="28.5" spans="1:7">
      <c r="A58" s="44"/>
      <c r="B58" s="45"/>
      <c r="C58" s="31"/>
      <c r="D58" s="5"/>
      <c r="E58" s="5"/>
      <c r="F58" s="5"/>
      <c r="G58" s="5"/>
    </row>
    <row r="59" s="29" customFormat="1" ht="28.5" spans="1:7">
      <c r="A59" s="44"/>
      <c r="B59" s="45"/>
      <c r="C59" s="31"/>
      <c r="D59" s="5"/>
      <c r="E59" s="5"/>
      <c r="F59" s="5"/>
      <c r="G59" s="5"/>
    </row>
    <row r="60" s="29" customFormat="1" ht="28.5" spans="1:7">
      <c r="A60" s="44"/>
      <c r="B60" s="45"/>
      <c r="C60" s="31"/>
      <c r="D60" s="5"/>
      <c r="E60" s="5"/>
      <c r="F60" s="5"/>
      <c r="G60" s="5"/>
    </row>
    <row r="61" s="29" customFormat="1" ht="28.5" spans="1:7">
      <c r="A61" s="44"/>
      <c r="B61" s="45"/>
      <c r="C61" s="31"/>
      <c r="D61" s="5"/>
      <c r="E61" s="5"/>
      <c r="F61" s="5"/>
      <c r="G61" s="5"/>
    </row>
    <row r="62" s="29" customFormat="1" ht="28.5" spans="1:7">
      <c r="A62" s="40"/>
      <c r="B62" s="41"/>
      <c r="C62" s="31"/>
      <c r="D62" s="5"/>
      <c r="E62" s="5"/>
      <c r="F62" s="5"/>
      <c r="G62" s="5"/>
    </row>
    <row r="63" s="29" customFormat="1" ht="28.5" spans="1:7">
      <c r="A63" s="42"/>
      <c r="B63" s="43"/>
      <c r="C63" s="31"/>
      <c r="D63" s="5"/>
      <c r="E63" s="5"/>
      <c r="F63" s="5"/>
      <c r="G63" s="5"/>
    </row>
    <row r="64" s="29" customFormat="1" ht="28.5" spans="1:7">
      <c r="A64" s="30"/>
      <c r="B64" s="31"/>
      <c r="C64" s="31"/>
      <c r="D64" s="5"/>
      <c r="E64" s="5"/>
      <c r="F64" s="5"/>
      <c r="G64" s="5"/>
    </row>
    <row r="65" s="29" customFormat="1" ht="28.5" spans="1:7">
      <c r="A65" s="30"/>
      <c r="B65" s="31"/>
      <c r="C65" s="31"/>
      <c r="D65" s="5"/>
      <c r="E65" s="5"/>
      <c r="F65" s="5"/>
      <c r="G65" s="5"/>
    </row>
    <row r="66" s="29" customFormat="1" ht="28.5" spans="1:7">
      <c r="A66" s="40"/>
      <c r="B66" s="41"/>
      <c r="C66" s="31"/>
      <c r="D66" s="5"/>
      <c r="E66" s="5"/>
      <c r="F66" s="5"/>
      <c r="G66" s="5"/>
    </row>
    <row r="67" s="29" customFormat="1" ht="28.5" spans="1:7">
      <c r="A67" s="42"/>
      <c r="B67" s="43"/>
      <c r="C67" s="31"/>
      <c r="D67" s="5"/>
      <c r="E67" s="5"/>
      <c r="F67" s="5"/>
      <c r="G67" s="5"/>
    </row>
    <row r="68" s="29" customFormat="1" ht="28.5" spans="1:7">
      <c r="A68" s="30"/>
      <c r="B68" s="31"/>
      <c r="C68" s="31"/>
      <c r="D68" s="5"/>
      <c r="E68" s="5"/>
      <c r="F68" s="5"/>
      <c r="G68" s="5"/>
    </row>
    <row r="69" s="29" customFormat="1" ht="28.5" spans="1:7">
      <c r="A69" s="30"/>
      <c r="B69" s="31"/>
      <c r="C69" s="31"/>
      <c r="D69" s="5"/>
      <c r="E69" s="5"/>
      <c r="F69" s="5"/>
      <c r="G69" s="5"/>
    </row>
    <row r="70" s="29" customFormat="1" ht="28.5" spans="1:7">
      <c r="A70" s="40"/>
      <c r="B70" s="41"/>
      <c r="C70" s="31"/>
      <c r="D70" s="5"/>
      <c r="E70" s="5"/>
      <c r="F70" s="5"/>
      <c r="G70" s="5"/>
    </row>
    <row r="71" s="29" customFormat="1" ht="28.5" spans="1:7">
      <c r="A71" s="42"/>
      <c r="B71" s="43"/>
      <c r="C71" s="31"/>
      <c r="D71" s="5"/>
      <c r="E71" s="5"/>
      <c r="F71" s="5"/>
      <c r="G71" s="5"/>
    </row>
    <row r="72" s="29" customFormat="1" ht="28.5" spans="1:7">
      <c r="A72" s="30"/>
      <c r="B72" s="31"/>
      <c r="C72" s="31"/>
      <c r="D72" s="5"/>
      <c r="E72" s="5"/>
      <c r="F72" s="5"/>
      <c r="G72" s="5"/>
    </row>
    <row r="73" s="29" customFormat="1" ht="28.5" spans="1:7">
      <c r="A73" s="30"/>
      <c r="B73" s="31"/>
      <c r="C73" s="31"/>
      <c r="D73" s="5"/>
      <c r="E73" s="5"/>
      <c r="F73" s="5"/>
      <c r="G73" s="5"/>
    </row>
    <row r="74" s="29" customFormat="1" ht="28.5" spans="1:7">
      <c r="A74" s="40"/>
      <c r="B74" s="41"/>
      <c r="C74" s="31"/>
      <c r="D74" s="5"/>
      <c r="E74" s="5"/>
      <c r="F74" s="5"/>
      <c r="G74" s="5"/>
    </row>
    <row r="75" s="29" customFormat="1" ht="28.5" spans="1:7">
      <c r="A75" s="42"/>
      <c r="B75" s="43"/>
      <c r="C75" s="31"/>
      <c r="D75" s="5"/>
      <c r="E75" s="5"/>
      <c r="F75" s="5"/>
      <c r="G75" s="5"/>
    </row>
    <row r="76" s="29" customFormat="1" ht="28.5" spans="1:7">
      <c r="A76" s="30"/>
      <c r="B76" s="31"/>
      <c r="C76" s="31"/>
      <c r="D76" s="5"/>
      <c r="E76" s="5"/>
      <c r="F76" s="5"/>
      <c r="G76" s="5"/>
    </row>
    <row r="77" s="29" customFormat="1" ht="28.5" spans="1:7">
      <c r="A77" s="40"/>
      <c r="B77" s="41"/>
      <c r="C77" s="31"/>
      <c r="D77" s="5"/>
      <c r="E77" s="5"/>
      <c r="F77" s="5"/>
      <c r="G77" s="5"/>
    </row>
    <row r="78" s="29" customFormat="1" ht="28.5" spans="1:7">
      <c r="A78" s="42"/>
      <c r="B78" s="43"/>
      <c r="C78" s="31"/>
      <c r="D78" s="5"/>
      <c r="E78" s="5"/>
      <c r="F78" s="5"/>
      <c r="G78" s="5"/>
    </row>
    <row r="79" s="29" customFormat="1" ht="28.5" spans="1:7">
      <c r="A79" s="30"/>
      <c r="B79" s="31"/>
      <c r="C79" s="31"/>
      <c r="D79" s="5"/>
      <c r="E79" s="5"/>
      <c r="F79" s="5"/>
      <c r="G79" s="5"/>
    </row>
    <row r="80" s="29" customFormat="1" ht="28.5" spans="1:7">
      <c r="A80" s="30"/>
      <c r="B80" s="31"/>
      <c r="C80" s="31"/>
      <c r="D80" s="5"/>
      <c r="E80" s="5"/>
      <c r="F80" s="5"/>
      <c r="G80" s="5"/>
    </row>
    <row r="81" s="29" customFormat="1" ht="28.5" spans="1:7">
      <c r="A81" s="40"/>
      <c r="B81" s="41"/>
      <c r="C81" s="31"/>
      <c r="D81" s="5"/>
      <c r="E81" s="5"/>
      <c r="F81" s="5"/>
      <c r="G81" s="5"/>
    </row>
    <row r="82" s="29" customFormat="1" ht="28.5" spans="1:7">
      <c r="A82" s="42"/>
      <c r="B82" s="43"/>
      <c r="C82" s="31"/>
      <c r="D82" s="5"/>
      <c r="E82" s="5"/>
      <c r="F82" s="5"/>
      <c r="G82" s="5"/>
    </row>
    <row r="83" s="29" customFormat="1" ht="28.5" spans="1:7">
      <c r="A83" s="30"/>
      <c r="B83" s="31"/>
      <c r="C83" s="31"/>
      <c r="D83" s="5"/>
      <c r="E83" s="5"/>
      <c r="F83" s="5"/>
      <c r="G83" s="5"/>
    </row>
    <row r="84" s="29" customFormat="1" ht="28.5" spans="1:7">
      <c r="A84" s="30"/>
      <c r="B84" s="31"/>
      <c r="C84" s="31"/>
      <c r="D84" s="5"/>
      <c r="E84" s="5"/>
      <c r="F84" s="5"/>
      <c r="G84" s="5"/>
    </row>
    <row r="85" s="29" customFormat="1" ht="28.5" spans="1:7">
      <c r="A85" s="40"/>
      <c r="B85" s="41"/>
      <c r="C85" s="31"/>
      <c r="D85" s="5"/>
      <c r="E85" s="5"/>
      <c r="F85" s="5"/>
      <c r="G85" s="5"/>
    </row>
    <row r="86" s="29" customFormat="1" ht="28.5" spans="1:7">
      <c r="A86" s="42"/>
      <c r="B86" s="43"/>
      <c r="C86" s="31"/>
      <c r="D86" s="5"/>
      <c r="E86" s="5"/>
      <c r="F86" s="5"/>
      <c r="G86" s="5"/>
    </row>
    <row r="87" s="29" customFormat="1" ht="28.5" spans="1:7">
      <c r="A87" s="30"/>
      <c r="B87" s="31"/>
      <c r="C87" s="31"/>
      <c r="D87" s="5"/>
      <c r="E87" s="5"/>
      <c r="F87" s="5"/>
      <c r="G87" s="5"/>
    </row>
    <row r="88" s="29" customFormat="1" ht="28.5" spans="1:7">
      <c r="A88" s="40"/>
      <c r="B88" s="41"/>
      <c r="C88" s="31"/>
      <c r="D88" s="5"/>
      <c r="E88" s="5"/>
      <c r="F88" s="5"/>
      <c r="G88" s="5"/>
    </row>
    <row r="89" s="29" customFormat="1" ht="28.5" spans="1:7">
      <c r="A89" s="42"/>
      <c r="B89" s="43"/>
      <c r="C89" s="31"/>
      <c r="D89" s="5"/>
      <c r="E89" s="5"/>
      <c r="F89" s="5"/>
      <c r="G89" s="5"/>
    </row>
    <row r="90" s="29" customFormat="1" ht="28.5" spans="1:7">
      <c r="A90" s="46"/>
      <c r="B90" s="47"/>
      <c r="C90" s="31"/>
      <c r="D90" s="5"/>
      <c r="E90" s="5"/>
      <c r="F90" s="5"/>
      <c r="G90" s="5"/>
    </row>
    <row r="91" s="29" customFormat="1" ht="28.5" spans="1:7">
      <c r="A91" s="40"/>
      <c r="B91" s="41"/>
      <c r="C91" s="31"/>
      <c r="D91" s="5"/>
      <c r="E91" s="5"/>
      <c r="F91" s="5"/>
      <c r="G91" s="5"/>
    </row>
    <row r="92" s="29" customFormat="1" ht="28.5" spans="1:7">
      <c r="A92" s="46"/>
      <c r="B92" s="47"/>
      <c r="C92" s="31"/>
      <c r="D92" s="5"/>
      <c r="E92" s="5"/>
      <c r="F92" s="5"/>
      <c r="G92" s="5"/>
    </row>
    <row r="93" s="29" customFormat="1" ht="28.5" spans="1:7">
      <c r="A93" s="40"/>
      <c r="B93" s="41"/>
      <c r="C93" s="31"/>
      <c r="D93" s="5"/>
      <c r="E93" s="5"/>
      <c r="F93" s="5"/>
      <c r="G93" s="5"/>
    </row>
    <row r="94" s="29" customFormat="1" ht="28.5" spans="1:7">
      <c r="A94" s="46"/>
      <c r="B94" s="47"/>
      <c r="C94" s="31"/>
      <c r="D94" s="5"/>
      <c r="E94" s="5"/>
      <c r="F94" s="5"/>
      <c r="G94" s="5"/>
    </row>
    <row r="95" s="29" customFormat="1" ht="28.5" spans="1:7">
      <c r="A95" s="46"/>
      <c r="B95" s="47"/>
      <c r="C95" s="31"/>
      <c r="D95" s="5"/>
      <c r="E95" s="5"/>
      <c r="F95" s="5"/>
      <c r="G95" s="5"/>
    </row>
    <row r="96" s="29" customFormat="1" ht="28.5" spans="1:7">
      <c r="A96" s="42"/>
      <c r="B96" s="43"/>
      <c r="C96" s="31"/>
      <c r="D96" s="5"/>
      <c r="E96" s="5"/>
      <c r="F96" s="5"/>
      <c r="G96" s="5"/>
    </row>
    <row r="97" s="29" customFormat="1" ht="28.5" spans="1:7">
      <c r="A97" s="30"/>
      <c r="B97" s="31"/>
      <c r="C97" s="31"/>
      <c r="D97" s="5"/>
      <c r="E97" s="5"/>
      <c r="F97" s="5"/>
      <c r="G97" s="5"/>
    </row>
    <row r="98" s="29" customFormat="1" ht="28.5" spans="1:7">
      <c r="A98" s="40"/>
      <c r="B98" s="41"/>
      <c r="C98" s="31"/>
      <c r="D98" s="5"/>
      <c r="E98" s="5"/>
      <c r="F98" s="5"/>
      <c r="G98" s="5"/>
    </row>
    <row r="99" s="29" customFormat="1" ht="28.5" spans="1:7">
      <c r="A99" s="46"/>
      <c r="B99" s="47"/>
      <c r="C99" s="31"/>
      <c r="D99" s="5"/>
      <c r="E99" s="5"/>
      <c r="F99" s="5"/>
      <c r="G99" s="5"/>
    </row>
    <row r="100" s="29" customFormat="1" ht="28.5" spans="1:7">
      <c r="A100" s="46"/>
      <c r="B100" s="47"/>
      <c r="C100" s="31"/>
      <c r="D100" s="5"/>
      <c r="E100" s="5"/>
      <c r="F100" s="5"/>
      <c r="G100" s="5"/>
    </row>
    <row r="101" s="29" customFormat="1" ht="28.5" spans="1:7">
      <c r="A101" s="30"/>
      <c r="B101" s="31"/>
      <c r="C101" s="31"/>
      <c r="D101" s="5"/>
      <c r="E101" s="5"/>
      <c r="F101" s="5"/>
      <c r="G101" s="5"/>
    </row>
    <row r="102" s="29" customFormat="1" ht="28.5" spans="1:7">
      <c r="A102" s="30"/>
      <c r="B102" s="31"/>
      <c r="C102" s="31"/>
      <c r="D102" s="5"/>
      <c r="E102" s="5"/>
      <c r="F102" s="5"/>
      <c r="G102" s="5"/>
    </row>
    <row r="103" s="29" customFormat="1" ht="28.5" spans="1:7">
      <c r="A103" s="30"/>
      <c r="B103" s="31"/>
      <c r="C103" s="31"/>
      <c r="D103" s="5"/>
      <c r="E103" s="5"/>
      <c r="F103" s="5"/>
      <c r="G103" s="5"/>
    </row>
    <row r="104" s="29" customFormat="1" ht="28.5" spans="1:7">
      <c r="A104" s="30"/>
      <c r="B104" s="31"/>
      <c r="C104" s="31"/>
      <c r="D104" s="5"/>
      <c r="E104" s="5"/>
      <c r="F104" s="5"/>
      <c r="G104" s="5"/>
    </row>
    <row r="105" s="29" customFormat="1" ht="28.5" spans="1:7">
      <c r="A105" s="30"/>
      <c r="B105" s="31"/>
      <c r="C105" s="31"/>
      <c r="D105" s="5"/>
      <c r="E105" s="5"/>
      <c r="F105" s="5"/>
      <c r="G105" s="5"/>
    </row>
    <row r="106" s="29" customFormat="1" ht="28.5" spans="1:7">
      <c r="A106" s="30"/>
      <c r="B106" s="31"/>
      <c r="C106" s="31"/>
      <c r="D106" s="5"/>
      <c r="E106" s="5"/>
      <c r="F106" s="5"/>
      <c r="G106" s="5"/>
    </row>
    <row r="107" s="29" customFormat="1" ht="28.5" spans="1:7">
      <c r="A107" s="42"/>
      <c r="B107" s="43"/>
      <c r="C107" s="31"/>
      <c r="D107" s="5"/>
      <c r="E107" s="5"/>
      <c r="F107" s="5"/>
      <c r="G107" s="5"/>
    </row>
    <row r="108" s="29" customFormat="1" ht="28.5" spans="1:7">
      <c r="A108" s="30"/>
      <c r="B108" s="31"/>
      <c r="C108" s="31"/>
      <c r="D108" s="5"/>
      <c r="E108" s="5"/>
      <c r="F108" s="5"/>
      <c r="G108" s="5"/>
    </row>
    <row r="109" s="29" customFormat="1" ht="28.5" spans="1:7">
      <c r="A109" s="30"/>
      <c r="B109" s="31"/>
      <c r="C109" s="31"/>
      <c r="D109" s="5"/>
      <c r="E109" s="5"/>
      <c r="F109" s="5"/>
      <c r="G109" s="5"/>
    </row>
    <row r="110" s="29" customFormat="1" ht="28.5" spans="1:7">
      <c r="A110" s="30"/>
      <c r="B110" s="31"/>
      <c r="C110" s="31"/>
      <c r="D110" s="5"/>
      <c r="E110" s="5"/>
      <c r="F110" s="5"/>
      <c r="G110" s="5"/>
    </row>
    <row r="111" s="29" customFormat="1" ht="28.5" spans="1:7">
      <c r="A111" s="30"/>
      <c r="B111" s="31"/>
      <c r="C111" s="31"/>
      <c r="D111" s="5"/>
      <c r="E111" s="5"/>
      <c r="F111" s="5"/>
      <c r="G111" s="5"/>
    </row>
    <row r="112" s="29" customFormat="1" ht="28.5" spans="1:7">
      <c r="A112" s="30"/>
      <c r="B112" s="31"/>
      <c r="C112" s="31"/>
      <c r="D112" s="5"/>
      <c r="E112" s="5"/>
      <c r="F112" s="5"/>
      <c r="G112" s="5"/>
    </row>
    <row r="113" s="29" customFormat="1" ht="28.5" spans="1:7">
      <c r="A113" s="30"/>
      <c r="B113" s="31"/>
      <c r="C113" s="31"/>
      <c r="D113" s="5"/>
      <c r="E113" s="5"/>
      <c r="F113" s="5"/>
      <c r="G113" s="5"/>
    </row>
    <row r="114" s="29" customFormat="1" ht="28.5" spans="1:7">
      <c r="A114" s="30"/>
      <c r="B114" s="31"/>
      <c r="C114" s="31"/>
      <c r="D114" s="5"/>
      <c r="E114" s="5"/>
      <c r="F114" s="5"/>
      <c r="G114" s="5"/>
    </row>
    <row r="115" s="29" customFormat="1" ht="28.5" spans="1:7">
      <c r="A115" s="30"/>
      <c r="B115" s="31"/>
      <c r="C115" s="31"/>
      <c r="D115" s="5"/>
      <c r="E115" s="5"/>
      <c r="F115" s="5"/>
      <c r="G115" s="5"/>
    </row>
    <row r="116" s="29" customFormat="1" ht="28.5" spans="1:7">
      <c r="A116" s="30"/>
      <c r="B116" s="31"/>
      <c r="C116" s="31"/>
      <c r="D116" s="5"/>
      <c r="E116" s="5"/>
      <c r="F116" s="5"/>
      <c r="G116" s="5"/>
    </row>
    <row r="117" s="29" customFormat="1" ht="28.5" spans="1:7">
      <c r="A117" s="30"/>
      <c r="B117" s="31"/>
      <c r="C117" s="31"/>
      <c r="D117" s="5"/>
      <c r="E117" s="5"/>
      <c r="F117" s="5"/>
      <c r="G117" s="5"/>
    </row>
    <row r="118" s="29" customFormat="1" ht="28.5" spans="1:7">
      <c r="A118" s="30"/>
      <c r="B118" s="31"/>
      <c r="C118" s="31"/>
      <c r="D118" s="5"/>
      <c r="E118" s="5"/>
      <c r="F118" s="5"/>
      <c r="G118" s="5"/>
    </row>
    <row r="119" s="29" customFormat="1" ht="28.5" spans="1:7">
      <c r="A119" s="30"/>
      <c r="B119" s="31"/>
      <c r="C119" s="31"/>
      <c r="D119" s="5"/>
      <c r="E119" s="5"/>
      <c r="F119" s="5"/>
      <c r="G119" s="5"/>
    </row>
    <row r="120" s="29" customFormat="1" ht="28.5" spans="1:7">
      <c r="A120" s="30"/>
      <c r="B120" s="31"/>
      <c r="C120" s="31"/>
      <c r="D120" s="5"/>
      <c r="E120" s="5"/>
      <c r="F120" s="5"/>
      <c r="G120" s="5"/>
    </row>
    <row r="121" s="29" customFormat="1" ht="28.5" spans="1:7">
      <c r="A121" s="30"/>
      <c r="B121" s="31"/>
      <c r="C121" s="31"/>
      <c r="D121" s="5"/>
      <c r="E121" s="5"/>
      <c r="F121" s="5"/>
      <c r="G121" s="5"/>
    </row>
    <row r="122" s="29" customFormat="1" ht="28.5" spans="1:7">
      <c r="A122" s="30"/>
      <c r="B122" s="31"/>
      <c r="C122" s="31"/>
      <c r="D122" s="5"/>
      <c r="E122" s="5"/>
      <c r="F122" s="5"/>
      <c r="G122" s="5"/>
    </row>
    <row r="123" s="29" customFormat="1" ht="28.5" spans="1:7">
      <c r="A123" s="30"/>
      <c r="B123" s="31"/>
      <c r="C123" s="31"/>
      <c r="D123" s="5"/>
      <c r="E123" s="5"/>
      <c r="F123" s="5"/>
      <c r="G123" s="5"/>
    </row>
    <row r="124" s="29" customFormat="1" ht="28.5" spans="1:7">
      <c r="A124" s="30"/>
      <c r="B124" s="31"/>
      <c r="C124" s="31"/>
      <c r="D124" s="5"/>
      <c r="E124" s="5"/>
      <c r="F124" s="5"/>
      <c r="G124" s="5"/>
    </row>
    <row r="125" s="29" customFormat="1" ht="28.5" spans="1:7">
      <c r="A125" s="30"/>
      <c r="B125" s="31"/>
      <c r="C125" s="31"/>
      <c r="D125" s="5"/>
      <c r="E125" s="5"/>
      <c r="F125" s="5"/>
      <c r="G125" s="5"/>
    </row>
    <row r="126" s="29" customFormat="1" ht="28.5" spans="1:7">
      <c r="A126" s="30"/>
      <c r="B126" s="31"/>
      <c r="C126" s="31"/>
      <c r="D126" s="5"/>
      <c r="E126" s="5"/>
      <c r="F126" s="5"/>
      <c r="G126" s="5"/>
    </row>
    <row r="127" s="29" customFormat="1" ht="28.5" spans="1:7">
      <c r="A127" s="30"/>
      <c r="B127" s="31"/>
      <c r="C127" s="31"/>
      <c r="D127" s="5"/>
      <c r="E127" s="5"/>
      <c r="F127" s="5"/>
      <c r="G127" s="5"/>
    </row>
    <row r="128" s="29" customFormat="1" ht="28.5" spans="1:7">
      <c r="A128" s="30"/>
      <c r="B128" s="31"/>
      <c r="C128" s="31"/>
      <c r="D128" s="5"/>
      <c r="E128" s="5"/>
      <c r="F128" s="5"/>
      <c r="G128" s="5"/>
    </row>
    <row r="129" s="29" customFormat="1" ht="28.5" spans="1:7">
      <c r="A129" s="30"/>
      <c r="B129" s="31"/>
      <c r="C129" s="31"/>
      <c r="D129" s="5"/>
      <c r="E129" s="5"/>
      <c r="F129" s="5"/>
      <c r="G129" s="5"/>
    </row>
    <row r="130" s="29" customFormat="1" ht="28.5" spans="1:7">
      <c r="A130" s="30"/>
      <c r="B130" s="31"/>
      <c r="C130" s="31"/>
      <c r="D130" s="5"/>
      <c r="E130" s="5"/>
      <c r="F130" s="5"/>
      <c r="G130" s="5"/>
    </row>
    <row r="131" s="29" customFormat="1" ht="28.5" spans="1:7">
      <c r="A131" s="30"/>
      <c r="B131" s="31"/>
      <c r="C131" s="31"/>
      <c r="D131" s="5"/>
      <c r="E131" s="5"/>
      <c r="F131" s="5"/>
      <c r="G131" s="5"/>
    </row>
    <row r="132" s="29" customFormat="1" ht="28.5" spans="1:7">
      <c r="A132" s="30"/>
      <c r="B132" s="31"/>
      <c r="C132" s="31"/>
      <c r="D132" s="5"/>
      <c r="E132" s="5"/>
      <c r="F132" s="5"/>
      <c r="G132" s="5"/>
    </row>
    <row r="133" s="29" customFormat="1" ht="28.5" spans="1:7">
      <c r="A133" s="30"/>
      <c r="B133" s="31"/>
      <c r="C133" s="31"/>
      <c r="D133" s="5"/>
      <c r="E133" s="5"/>
      <c r="F133" s="5"/>
      <c r="G133" s="5"/>
    </row>
    <row r="134" s="29" customFormat="1" ht="28.5" spans="1:7">
      <c r="A134" s="30"/>
      <c r="B134" s="31"/>
      <c r="C134" s="31"/>
      <c r="D134" s="5"/>
      <c r="E134" s="5"/>
      <c r="F134" s="5"/>
      <c r="G134" s="5"/>
    </row>
    <row r="135" s="29" customFormat="1" ht="28.5" spans="1:7">
      <c r="A135" s="30"/>
      <c r="B135" s="31"/>
      <c r="C135" s="31"/>
      <c r="D135" s="5"/>
      <c r="E135" s="5"/>
      <c r="F135" s="5"/>
      <c r="G135" s="5"/>
    </row>
    <row r="136" s="29" customFormat="1" ht="28.5" spans="1:7">
      <c r="A136" s="30"/>
      <c r="B136" s="31"/>
      <c r="C136" s="31"/>
      <c r="D136" s="5"/>
      <c r="E136" s="5"/>
      <c r="F136" s="5"/>
      <c r="G136" s="5"/>
    </row>
    <row r="137" s="29" customFormat="1" ht="28.5" spans="1:7">
      <c r="A137" s="30"/>
      <c r="B137" s="31"/>
      <c r="C137" s="31"/>
      <c r="D137" s="5"/>
      <c r="E137" s="5"/>
      <c r="F137" s="5"/>
      <c r="G137" s="5"/>
    </row>
    <row r="138" s="29" customFormat="1" ht="28.5" spans="1:7">
      <c r="A138" s="30"/>
      <c r="B138" s="31"/>
      <c r="C138" s="31"/>
      <c r="D138" s="5"/>
      <c r="E138" s="5"/>
      <c r="F138" s="5"/>
      <c r="G138" s="5"/>
    </row>
    <row r="139" s="29" customFormat="1" ht="28.5" spans="1:7">
      <c r="A139" s="30"/>
      <c r="B139" s="31"/>
      <c r="C139" s="31"/>
      <c r="D139" s="5"/>
      <c r="E139" s="5"/>
      <c r="F139" s="5"/>
      <c r="G139" s="5"/>
    </row>
    <row r="140" s="29" customFormat="1" ht="28.5" spans="1:7">
      <c r="A140" s="30"/>
      <c r="B140" s="31"/>
      <c r="C140" s="31"/>
      <c r="D140" s="5"/>
      <c r="E140" s="5"/>
      <c r="F140" s="5"/>
      <c r="G140" s="5"/>
    </row>
    <row r="141" s="29" customFormat="1" ht="28.5" spans="1:7">
      <c r="A141" s="30"/>
      <c r="B141" s="31"/>
      <c r="C141" s="31"/>
      <c r="D141" s="5"/>
      <c r="E141" s="5"/>
      <c r="F141" s="5"/>
      <c r="G141" s="5"/>
    </row>
    <row r="142" s="29" customFormat="1" ht="28.5" spans="1:7">
      <c r="A142" s="30"/>
      <c r="B142" s="31"/>
      <c r="C142" s="31"/>
      <c r="D142" s="5"/>
      <c r="E142" s="5"/>
      <c r="F142" s="5"/>
      <c r="G142" s="5"/>
    </row>
    <row r="143" s="29" customFormat="1" ht="28.5" spans="1:7">
      <c r="A143" s="30"/>
      <c r="B143" s="31"/>
      <c r="C143" s="31"/>
      <c r="D143" s="5"/>
      <c r="E143" s="5"/>
      <c r="F143" s="5"/>
      <c r="G143" s="5"/>
    </row>
    <row r="144" s="29" customFormat="1" ht="28.5" spans="1:7">
      <c r="A144" s="30"/>
      <c r="B144" s="31"/>
      <c r="C144" s="31"/>
      <c r="D144" s="5"/>
      <c r="E144" s="5"/>
      <c r="F144" s="5"/>
      <c r="G144" s="5"/>
    </row>
    <row r="145" s="29" customFormat="1" ht="28.5" spans="1:7">
      <c r="A145" s="30"/>
      <c r="B145" s="31"/>
      <c r="C145" s="31"/>
      <c r="D145" s="5"/>
      <c r="E145" s="5"/>
      <c r="F145" s="5"/>
      <c r="G145" s="5"/>
    </row>
    <row r="146" s="29" customFormat="1" ht="28.5" spans="1:7">
      <c r="A146" s="30"/>
      <c r="B146" s="31"/>
      <c r="C146" s="31"/>
      <c r="D146" s="5"/>
      <c r="E146" s="5"/>
      <c r="F146" s="5"/>
      <c r="G146" s="5"/>
    </row>
    <row r="147" s="29" customFormat="1" ht="28.5" spans="1:7">
      <c r="A147" s="30"/>
      <c r="B147" s="31"/>
      <c r="C147" s="31"/>
      <c r="D147" s="5"/>
      <c r="E147" s="5"/>
      <c r="F147" s="5"/>
      <c r="G147" s="5"/>
    </row>
    <row r="148" s="29" customFormat="1" ht="28.5" spans="1:7">
      <c r="A148" s="30"/>
      <c r="B148" s="31"/>
      <c r="C148" s="31"/>
      <c r="D148" s="5"/>
      <c r="E148" s="5"/>
      <c r="F148" s="5"/>
      <c r="G148" s="5"/>
    </row>
    <row r="149" s="29" customFormat="1" ht="28.5" spans="1:7">
      <c r="A149" s="30"/>
      <c r="B149" s="31"/>
      <c r="C149" s="31"/>
      <c r="D149" s="5"/>
      <c r="E149" s="5"/>
      <c r="F149" s="5"/>
      <c r="G149" s="5"/>
    </row>
    <row r="150" s="29" customFormat="1" ht="28.5" spans="1:7">
      <c r="A150" s="30"/>
      <c r="B150" s="31"/>
      <c r="C150" s="31"/>
      <c r="D150" s="5"/>
      <c r="E150" s="5"/>
      <c r="F150" s="5"/>
      <c r="G150" s="5"/>
    </row>
    <row r="151" s="29" customFormat="1" ht="28.5" spans="1:7">
      <c r="A151" s="30"/>
      <c r="B151" s="31"/>
      <c r="C151" s="31"/>
      <c r="D151" s="5"/>
      <c r="E151" s="5"/>
      <c r="F151" s="5"/>
      <c r="G151" s="5"/>
    </row>
    <row r="152" s="29" customFormat="1" ht="28.5" spans="1:7">
      <c r="A152" s="30"/>
      <c r="B152" s="31"/>
      <c r="C152" s="31"/>
      <c r="D152" s="5"/>
      <c r="E152" s="5"/>
      <c r="F152" s="5"/>
      <c r="G152" s="5"/>
    </row>
    <row r="153" s="29" customFormat="1" ht="28.5" spans="1:7">
      <c r="A153" s="30"/>
      <c r="B153" s="31"/>
      <c r="C153" s="31"/>
      <c r="D153" s="5"/>
      <c r="E153" s="5"/>
      <c r="F153" s="5"/>
      <c r="G153" s="5"/>
    </row>
    <row r="154" s="29" customFormat="1" ht="28.5" spans="1:7">
      <c r="A154" s="30"/>
      <c r="B154" s="31"/>
      <c r="C154" s="31"/>
      <c r="D154" s="5"/>
      <c r="E154" s="5"/>
      <c r="F154" s="5"/>
      <c r="G154" s="5"/>
    </row>
    <row r="155" s="29" customFormat="1" ht="28.5" spans="1:7">
      <c r="A155" s="30"/>
      <c r="B155" s="31"/>
      <c r="C155" s="31"/>
      <c r="D155" s="5"/>
      <c r="E155" s="5"/>
      <c r="F155" s="5"/>
      <c r="G155" s="5"/>
    </row>
    <row r="156" s="29" customFormat="1" ht="28.5" spans="1:7">
      <c r="A156" s="30"/>
      <c r="B156" s="31"/>
      <c r="C156" s="31"/>
      <c r="D156" s="5"/>
      <c r="E156" s="5"/>
      <c r="F156" s="5"/>
      <c r="G156" s="5"/>
    </row>
    <row r="157" s="29" customFormat="1" ht="28.5" spans="1:7">
      <c r="A157" s="30"/>
      <c r="B157" s="31"/>
      <c r="C157" s="31"/>
      <c r="D157" s="5"/>
      <c r="E157" s="5"/>
      <c r="F157" s="5"/>
      <c r="G157" s="5"/>
    </row>
    <row r="158" s="29" customFormat="1" ht="28.5" spans="1:7">
      <c r="A158" s="30"/>
      <c r="B158" s="31"/>
      <c r="C158" s="31"/>
      <c r="D158" s="5"/>
      <c r="E158" s="5"/>
      <c r="F158" s="5"/>
      <c r="G158" s="5"/>
    </row>
    <row r="159" s="29" customFormat="1" ht="28.5" spans="1:7">
      <c r="A159" s="30"/>
      <c r="B159" s="31"/>
      <c r="C159" s="31"/>
      <c r="D159" s="5"/>
      <c r="E159" s="5"/>
      <c r="F159" s="5"/>
      <c r="G159" s="5"/>
    </row>
    <row r="160" s="29" customFormat="1" ht="28.5" spans="1:7">
      <c r="A160" s="30"/>
      <c r="B160" s="31"/>
      <c r="C160" s="31"/>
      <c r="D160" s="5"/>
      <c r="E160" s="5"/>
      <c r="F160" s="5"/>
      <c r="G160" s="5"/>
    </row>
    <row r="161" s="29" customFormat="1" ht="28.5" spans="1:7">
      <c r="A161" s="30"/>
      <c r="B161" s="31"/>
      <c r="C161" s="31"/>
      <c r="D161" s="5"/>
      <c r="E161" s="5"/>
      <c r="F161" s="5"/>
      <c r="G161" s="5"/>
    </row>
    <row r="162" s="29" customFormat="1" ht="28.5" spans="1:7">
      <c r="A162" s="30"/>
      <c r="B162" s="31"/>
      <c r="C162" s="31"/>
      <c r="D162" s="5"/>
      <c r="E162" s="5"/>
      <c r="F162" s="5"/>
      <c r="G162" s="5"/>
    </row>
    <row r="163" s="29" customFormat="1" ht="28.5" spans="1:7">
      <c r="A163" s="30"/>
      <c r="B163" s="31"/>
      <c r="C163" s="31"/>
      <c r="D163" s="5"/>
      <c r="E163" s="5"/>
      <c r="F163" s="5"/>
      <c r="G163" s="5"/>
    </row>
    <row r="164" s="29" customFormat="1" ht="28.5" spans="1:7">
      <c r="A164" s="30"/>
      <c r="B164" s="31"/>
      <c r="C164" s="31"/>
      <c r="D164" s="5"/>
      <c r="E164" s="5"/>
      <c r="F164" s="5"/>
      <c r="G164" s="5"/>
    </row>
    <row r="165" s="29" customFormat="1" ht="28.5" spans="1:7">
      <c r="A165" s="30"/>
      <c r="B165" s="31"/>
      <c r="C165" s="31"/>
      <c r="D165" s="5"/>
      <c r="E165" s="5"/>
      <c r="F165" s="5"/>
      <c r="G165" s="5"/>
    </row>
    <row r="166" s="29" customFormat="1" ht="28.5" spans="1:7">
      <c r="A166" s="30"/>
      <c r="B166" s="31"/>
      <c r="C166" s="31"/>
      <c r="D166" s="5"/>
      <c r="E166" s="5"/>
      <c r="F166" s="5"/>
      <c r="G166" s="5"/>
    </row>
    <row r="167" s="29" customFormat="1" ht="28.5" spans="1:7">
      <c r="A167" s="30"/>
      <c r="B167" s="31"/>
      <c r="C167" s="31"/>
      <c r="D167" s="5"/>
      <c r="E167" s="5"/>
      <c r="F167" s="5"/>
      <c r="G167" s="5"/>
    </row>
    <row r="168" s="29" customFormat="1" ht="28.5" spans="1:7">
      <c r="A168" s="30"/>
      <c r="B168" s="31"/>
      <c r="C168" s="31"/>
      <c r="D168" s="5"/>
      <c r="E168" s="5"/>
      <c r="F168" s="5"/>
      <c r="G168" s="5"/>
    </row>
    <row r="169" s="29" customFormat="1" ht="28.5" spans="1:7">
      <c r="A169" s="30"/>
      <c r="B169" s="31"/>
      <c r="C169" s="31"/>
      <c r="D169" s="5"/>
      <c r="E169" s="5"/>
      <c r="F169" s="5"/>
      <c r="G169" s="5"/>
    </row>
    <row r="170" s="29" customFormat="1" ht="28.5" spans="1:7">
      <c r="A170" s="30"/>
      <c r="B170" s="31"/>
      <c r="C170" s="31"/>
      <c r="D170" s="5"/>
      <c r="E170" s="5"/>
      <c r="F170" s="5"/>
      <c r="G170" s="5"/>
    </row>
    <row r="171" s="29" customFormat="1" ht="28.5" spans="1:7">
      <c r="A171" s="30"/>
      <c r="B171" s="31"/>
      <c r="C171" s="31"/>
      <c r="D171" s="5"/>
      <c r="E171" s="5"/>
      <c r="F171" s="5"/>
      <c r="G171" s="5"/>
    </row>
  </sheetData>
  <pageMargins left="0.78740157480315" right="0.393700787401575" top="0.748031496062992" bottom="0.748031496062992" header="0.31496062992126" footer="0.31496062992126"/>
  <pageSetup paperSize="9" scale="31" firstPageNumber="0" fitToHeight="2" orientation="portrait" useFirstPageNumber="1" horizontalDpi="300" verticalDpi="300"/>
  <headerFooter>
    <oddFooter>&amp;C&amp;18Страница 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V177"/>
  <sheetViews>
    <sheetView zoomScale="65" zoomScaleNormal="65" workbookViewId="0">
      <pane ySplit="2" topLeftCell="A51" activePane="bottomLeft" state="frozen"/>
      <selection/>
      <selection pane="bottomLeft" activeCell="A1" sqref="A1:C1"/>
    </sheetView>
  </sheetViews>
  <sheetFormatPr defaultColWidth="9.33333333333333" defaultRowHeight="15.75"/>
  <cols>
    <col min="1" max="1" width="41.8" style="3" customWidth="1"/>
    <col min="2" max="3" width="38.1333333333333" style="4" customWidth="1"/>
    <col min="4" max="16384" width="9.33333333333333" style="5"/>
  </cols>
  <sheetData>
    <row r="1" ht="42" customHeight="1" spans="1:3">
      <c r="A1" s="6" t="s">
        <v>882</v>
      </c>
      <c r="B1" s="6"/>
      <c r="C1" s="7"/>
    </row>
    <row r="2" s="1" customFormat="1" ht="27" customHeight="1" spans="1:3">
      <c r="A2" s="8"/>
      <c r="B2" s="9" t="s">
        <v>9</v>
      </c>
      <c r="C2" s="9" t="s">
        <v>10</v>
      </c>
    </row>
    <row r="3" ht="36" collapsed="1" spans="1:3">
      <c r="A3" s="10" t="s">
        <v>883</v>
      </c>
      <c r="B3" s="11"/>
      <c r="C3" s="11"/>
    </row>
    <row r="4" ht="47.25" spans="1:3">
      <c r="A4" s="12" t="s">
        <v>14</v>
      </c>
      <c r="B4" s="13" t="s">
        <v>884</v>
      </c>
      <c r="C4" s="13" t="s">
        <v>885</v>
      </c>
    </row>
    <row r="5" ht="31.5" spans="1:3">
      <c r="A5" s="12" t="s">
        <v>886</v>
      </c>
      <c r="B5" s="13" t="s">
        <v>884</v>
      </c>
      <c r="C5" s="13" t="s">
        <v>885</v>
      </c>
    </row>
    <row r="6" ht="31.5" spans="1:3">
      <c r="A6" s="12" t="s">
        <v>33</v>
      </c>
      <c r="B6" s="13" t="s">
        <v>884</v>
      </c>
      <c r="C6" s="13" t="s">
        <v>885</v>
      </c>
    </row>
    <row r="7" ht="31.5" spans="1:3">
      <c r="A7" s="12" t="s">
        <v>887</v>
      </c>
      <c r="B7" s="13" t="s">
        <v>884</v>
      </c>
      <c r="C7" s="13" t="s">
        <v>885</v>
      </c>
    </row>
    <row r="8" ht="47.25" spans="1:3">
      <c r="A8" s="12" t="s">
        <v>41</v>
      </c>
      <c r="B8" s="13" t="s">
        <v>884</v>
      </c>
      <c r="C8" s="13" t="s">
        <v>885</v>
      </c>
    </row>
    <row r="9" ht="31.5" spans="1:3">
      <c r="A9" s="14" t="s">
        <v>46</v>
      </c>
      <c r="B9" s="13" t="s">
        <v>888</v>
      </c>
      <c r="C9" s="13" t="s">
        <v>885</v>
      </c>
    </row>
    <row r="10" ht="47.25" spans="1:3">
      <c r="A10" s="15" t="s">
        <v>889</v>
      </c>
      <c r="B10" s="13" t="s">
        <v>884</v>
      </c>
      <c r="C10" s="13" t="s">
        <v>885</v>
      </c>
    </row>
    <row r="11" ht="31.5" spans="1:3">
      <c r="A11" s="12" t="s">
        <v>52</v>
      </c>
      <c r="B11" s="13" t="s">
        <v>884</v>
      </c>
      <c r="C11" s="13" t="s">
        <v>885</v>
      </c>
    </row>
    <row r="12" ht="31.5" spans="1:3">
      <c r="A12" s="12" t="s">
        <v>56</v>
      </c>
      <c r="B12" s="13" t="s">
        <v>884</v>
      </c>
      <c r="C12" s="13" t="s">
        <v>885</v>
      </c>
    </row>
    <row r="13" ht="47.25" spans="1:3">
      <c r="A13" s="16" t="s">
        <v>60</v>
      </c>
      <c r="B13" s="13" t="s">
        <v>884</v>
      </c>
      <c r="C13" s="13"/>
    </row>
    <row r="14" ht="47.25" spans="1:3">
      <c r="A14" s="12" t="s">
        <v>890</v>
      </c>
      <c r="B14" s="13"/>
      <c r="C14" s="13"/>
    </row>
    <row r="15" ht="31.5" spans="1:3">
      <c r="A15" s="12" t="s">
        <v>891</v>
      </c>
      <c r="B15" s="13"/>
      <c r="C15" s="13"/>
    </row>
    <row r="16" ht="18" spans="1:3">
      <c r="A16" s="17" t="s">
        <v>892</v>
      </c>
      <c r="B16" s="18"/>
      <c r="C16" s="18"/>
    </row>
    <row r="17" ht="63" spans="1:3">
      <c r="A17" s="12" t="s">
        <v>81</v>
      </c>
      <c r="B17" s="13" t="s">
        <v>884</v>
      </c>
      <c r="C17" s="13"/>
    </row>
    <row r="18" ht="47.25" spans="1:3">
      <c r="A18" s="12" t="s">
        <v>110</v>
      </c>
      <c r="B18" s="13" t="s">
        <v>884</v>
      </c>
      <c r="C18" s="13" t="s">
        <v>114</v>
      </c>
    </row>
    <row r="19" ht="47.25" spans="1:3">
      <c r="A19" s="12" t="s">
        <v>893</v>
      </c>
      <c r="B19" s="13" t="s">
        <v>884</v>
      </c>
      <c r="C19" s="13" t="s">
        <v>126</v>
      </c>
    </row>
    <row r="20" ht="36" spans="1:3">
      <c r="A20" s="10" t="s">
        <v>894</v>
      </c>
      <c r="B20" s="19"/>
      <c r="C20" s="19"/>
    </row>
    <row r="21" ht="47.25" spans="1:3">
      <c r="A21" s="12" t="s">
        <v>142</v>
      </c>
      <c r="B21" s="13" t="s">
        <v>884</v>
      </c>
      <c r="C21" s="13"/>
    </row>
    <row r="22" ht="31.5" spans="1:3">
      <c r="A22" s="12" t="s">
        <v>895</v>
      </c>
      <c r="B22" s="13" t="s">
        <v>884</v>
      </c>
      <c r="C22" s="13"/>
    </row>
    <row r="23" ht="47.25" spans="1:3">
      <c r="A23" s="12" t="s">
        <v>152</v>
      </c>
      <c r="B23" s="13" t="s">
        <v>85</v>
      </c>
      <c r="C23" s="13"/>
    </row>
    <row r="24" ht="31.5" spans="1:3">
      <c r="A24" s="12" t="s">
        <v>158</v>
      </c>
      <c r="B24" s="13" t="s">
        <v>884</v>
      </c>
      <c r="C24" s="13"/>
    </row>
    <row r="25" ht="63" spans="1:3">
      <c r="A25" s="12" t="s">
        <v>497</v>
      </c>
      <c r="B25" s="13" t="s">
        <v>20</v>
      </c>
      <c r="C25" s="13"/>
    </row>
    <row r="26" ht="39" customHeight="1" spans="1:3">
      <c r="A26" s="10" t="s">
        <v>896</v>
      </c>
      <c r="B26" s="19"/>
      <c r="C26" s="19"/>
    </row>
    <row r="27" ht="63" spans="1:3">
      <c r="A27" s="12" t="s">
        <v>897</v>
      </c>
      <c r="B27" s="13" t="s">
        <v>898</v>
      </c>
      <c r="C27" s="13" t="s">
        <v>175</v>
      </c>
    </row>
    <row r="28" ht="47.25" spans="1:3">
      <c r="A28" s="12" t="s">
        <v>899</v>
      </c>
      <c r="B28" s="13" t="s">
        <v>186</v>
      </c>
      <c r="C28" s="13" t="s">
        <v>175</v>
      </c>
    </row>
    <row r="29" ht="47.25" spans="1:3">
      <c r="A29" s="12" t="s">
        <v>202</v>
      </c>
      <c r="B29" s="13" t="s">
        <v>186</v>
      </c>
      <c r="C29" s="13" t="s">
        <v>175</v>
      </c>
    </row>
    <row r="30" ht="47.25" spans="1:3">
      <c r="A30" s="12" t="s">
        <v>207</v>
      </c>
      <c r="B30" s="13" t="s">
        <v>186</v>
      </c>
      <c r="C30" s="13" t="s">
        <v>175</v>
      </c>
    </row>
    <row r="31" ht="47.25" spans="1:3">
      <c r="A31" s="12" t="s">
        <v>212</v>
      </c>
      <c r="B31" s="13" t="s">
        <v>174</v>
      </c>
      <c r="C31" s="13" t="s">
        <v>175</v>
      </c>
    </row>
    <row r="32" ht="47.25" spans="1:3">
      <c r="A32" s="12" t="s">
        <v>217</v>
      </c>
      <c r="B32" s="13" t="s">
        <v>186</v>
      </c>
      <c r="C32" s="13" t="s">
        <v>175</v>
      </c>
    </row>
    <row r="33" ht="47.25" spans="1:3">
      <c r="A33" s="20" t="s">
        <v>223</v>
      </c>
      <c r="B33" s="13" t="s">
        <v>186</v>
      </c>
      <c r="C33" s="13" t="s">
        <v>175</v>
      </c>
    </row>
    <row r="34" ht="18" spans="1:3">
      <c r="A34" s="10" t="s">
        <v>232</v>
      </c>
      <c r="B34" s="19"/>
      <c r="C34" s="19"/>
    </row>
    <row r="35" ht="47.25" spans="1:3">
      <c r="A35" s="12" t="s">
        <v>900</v>
      </c>
      <c r="B35" s="13" t="s">
        <v>236</v>
      </c>
      <c r="C35" s="13" t="s">
        <v>175</v>
      </c>
    </row>
    <row r="36" ht="42" customHeight="1" spans="1:3">
      <c r="A36" s="10" t="s">
        <v>901</v>
      </c>
      <c r="B36" s="19"/>
      <c r="C36" s="19"/>
    </row>
    <row r="37" ht="63" spans="1:3">
      <c r="A37" s="12" t="s">
        <v>250</v>
      </c>
      <c r="B37" s="13" t="s">
        <v>186</v>
      </c>
      <c r="C37" s="13" t="s">
        <v>252</v>
      </c>
    </row>
    <row r="38" ht="47.25" spans="1:3">
      <c r="A38" s="12" t="s">
        <v>254</v>
      </c>
      <c r="B38" s="13" t="s">
        <v>186</v>
      </c>
      <c r="C38" s="13"/>
    </row>
    <row r="39" ht="47.25" spans="1:3">
      <c r="A39" s="12" t="s">
        <v>902</v>
      </c>
      <c r="B39" s="21" t="s">
        <v>186</v>
      </c>
      <c r="C39" s="13" t="s">
        <v>260</v>
      </c>
    </row>
    <row r="40" ht="47.25" spans="1:3">
      <c r="A40" s="12" t="s">
        <v>265</v>
      </c>
      <c r="B40" s="21" t="s">
        <v>186</v>
      </c>
      <c r="C40" s="13" t="s">
        <v>260</v>
      </c>
    </row>
    <row r="41" ht="47.25" spans="1:3">
      <c r="A41" s="12" t="s">
        <v>903</v>
      </c>
      <c r="B41" s="21" t="s">
        <v>174</v>
      </c>
      <c r="C41" s="13" t="s">
        <v>260</v>
      </c>
    </row>
    <row r="42" ht="47.25" spans="1:3">
      <c r="A42" s="8" t="s">
        <v>904</v>
      </c>
      <c r="B42" s="21" t="s">
        <v>174</v>
      </c>
      <c r="C42" s="13" t="s">
        <v>260</v>
      </c>
    </row>
    <row r="43" ht="54" spans="1:3">
      <c r="A43" s="10" t="s">
        <v>905</v>
      </c>
      <c r="B43" s="19"/>
      <c r="C43" s="19"/>
    </row>
    <row r="44" ht="33" customHeight="1" spans="1:3">
      <c r="A44" s="12" t="s">
        <v>906</v>
      </c>
      <c r="B44" s="21"/>
      <c r="C44" s="13" t="s">
        <v>274</v>
      </c>
    </row>
    <row r="45" ht="33" customHeight="1" spans="1:3">
      <c r="A45" s="12" t="s">
        <v>907</v>
      </c>
      <c r="B45" s="21" t="s">
        <v>273</v>
      </c>
      <c r="C45" s="13" t="s">
        <v>274</v>
      </c>
    </row>
    <row r="46" ht="33" customHeight="1" spans="1:3">
      <c r="A46" s="12" t="s">
        <v>908</v>
      </c>
      <c r="B46" s="21" t="s">
        <v>273</v>
      </c>
      <c r="C46" s="13" t="s">
        <v>274</v>
      </c>
    </row>
    <row r="47" ht="33" customHeight="1" spans="1:3">
      <c r="A47" s="12" t="s">
        <v>909</v>
      </c>
      <c r="B47" s="21" t="s">
        <v>273</v>
      </c>
      <c r="C47" s="13" t="s">
        <v>293</v>
      </c>
    </row>
    <row r="48" ht="33" customHeight="1" spans="1:3">
      <c r="A48" s="12" t="s">
        <v>910</v>
      </c>
      <c r="B48" s="21"/>
      <c r="C48" s="13" t="s">
        <v>293</v>
      </c>
    </row>
    <row r="49" ht="36" customHeight="1" spans="1:3">
      <c r="A49" s="12" t="s">
        <v>911</v>
      </c>
      <c r="B49" s="21" t="s">
        <v>273</v>
      </c>
      <c r="C49" s="13" t="s">
        <v>293</v>
      </c>
    </row>
    <row r="50" ht="54" spans="1:3">
      <c r="A50" s="10" t="s">
        <v>912</v>
      </c>
      <c r="B50" s="19"/>
      <c r="C50" s="19"/>
    </row>
    <row r="51" ht="30" customHeight="1" spans="1:3">
      <c r="A51" s="12" t="s">
        <v>315</v>
      </c>
      <c r="B51" s="13" t="s">
        <v>884</v>
      </c>
      <c r="C51" s="13" t="s">
        <v>320</v>
      </c>
    </row>
    <row r="52" ht="39" customHeight="1" spans="1:3">
      <c r="A52" s="12" t="s">
        <v>328</v>
      </c>
      <c r="B52" s="13" t="s">
        <v>884</v>
      </c>
      <c r="C52" s="13" t="s">
        <v>332</v>
      </c>
    </row>
    <row r="53" ht="36" customHeight="1" collapsed="1" spans="1:3">
      <c r="A53" s="12" t="s">
        <v>335</v>
      </c>
      <c r="B53" s="13" t="s">
        <v>913</v>
      </c>
      <c r="C53" s="13" t="s">
        <v>339</v>
      </c>
    </row>
    <row r="54" ht="36" customHeight="1" collapsed="1" spans="1:3">
      <c r="A54" s="8" t="s">
        <v>342</v>
      </c>
      <c r="B54" s="13" t="s">
        <v>186</v>
      </c>
      <c r="C54" s="13" t="s">
        <v>339</v>
      </c>
    </row>
    <row r="55" ht="54" customHeight="1" spans="1:3">
      <c r="A55" s="10" t="s">
        <v>914</v>
      </c>
      <c r="B55" s="19"/>
      <c r="C55" s="19"/>
    </row>
    <row r="56" ht="47.25" spans="1:3">
      <c r="A56" s="12" t="s">
        <v>365</v>
      </c>
      <c r="B56" s="13"/>
      <c r="C56" s="13"/>
    </row>
    <row r="57" ht="36" customHeight="1" spans="1:3">
      <c r="A57" s="12" t="s">
        <v>371</v>
      </c>
      <c r="B57" s="13"/>
      <c r="C57" s="13"/>
    </row>
    <row r="58" ht="31.5" spans="1:3">
      <c r="A58" s="12" t="s">
        <v>375</v>
      </c>
      <c r="B58" s="13" t="s">
        <v>377</v>
      </c>
      <c r="C58" s="13"/>
    </row>
    <row r="59" ht="31.5" spans="1:3">
      <c r="A59" s="12" t="s">
        <v>386</v>
      </c>
      <c r="B59" s="13" t="s">
        <v>377</v>
      </c>
      <c r="C59" s="13"/>
    </row>
    <row r="60" ht="78.75" spans="1:3">
      <c r="A60" s="12" t="s">
        <v>390</v>
      </c>
      <c r="B60" s="13" t="s">
        <v>377</v>
      </c>
      <c r="C60" s="13"/>
    </row>
    <row r="61" ht="31.5" spans="1:3">
      <c r="A61" s="12" t="s">
        <v>395</v>
      </c>
      <c r="B61" s="13" t="s">
        <v>377</v>
      </c>
      <c r="C61" s="13"/>
    </row>
    <row r="62" ht="47.25" spans="1:3">
      <c r="A62" s="12" t="s">
        <v>853</v>
      </c>
      <c r="B62" s="13" t="s">
        <v>377</v>
      </c>
      <c r="C62" s="22"/>
    </row>
    <row r="63" ht="47.25" spans="1:3">
      <c r="A63" s="12" t="s">
        <v>854</v>
      </c>
      <c r="B63" s="13"/>
      <c r="C63" s="13"/>
    </row>
    <row r="64" ht="39" customHeight="1" spans="1:3">
      <c r="A64" s="10" t="s">
        <v>915</v>
      </c>
      <c r="B64" s="19"/>
      <c r="C64" s="19"/>
    </row>
    <row r="65" ht="47.25" spans="1:3">
      <c r="A65" s="12" t="s">
        <v>916</v>
      </c>
      <c r="B65" s="13" t="s">
        <v>884</v>
      </c>
      <c r="C65" s="13"/>
    </row>
    <row r="66" ht="47.25" spans="1:3">
      <c r="A66" s="12" t="s">
        <v>917</v>
      </c>
      <c r="B66" s="13" t="s">
        <v>884</v>
      </c>
      <c r="C66" s="13"/>
    </row>
    <row r="67" ht="47.25" spans="1:3">
      <c r="A67" s="12" t="s">
        <v>918</v>
      </c>
      <c r="B67" s="13" t="s">
        <v>884</v>
      </c>
      <c r="C67" s="13"/>
    </row>
    <row r="68" ht="47.25" spans="1:3">
      <c r="A68" s="12" t="s">
        <v>439</v>
      </c>
      <c r="B68" s="13" t="s">
        <v>884</v>
      </c>
      <c r="C68" s="13"/>
    </row>
    <row r="69" ht="47.25" spans="1:3">
      <c r="A69" s="12" t="s">
        <v>449</v>
      </c>
      <c r="B69" s="13" t="s">
        <v>884</v>
      </c>
      <c r="C69" s="13"/>
    </row>
    <row r="70" ht="27" customHeight="1" spans="1:3">
      <c r="A70" s="10" t="s">
        <v>919</v>
      </c>
      <c r="B70" s="19"/>
      <c r="C70" s="19"/>
    </row>
    <row r="71" ht="63" spans="1:3">
      <c r="A71" s="12" t="s">
        <v>869</v>
      </c>
      <c r="B71" s="13" t="s">
        <v>458</v>
      </c>
      <c r="C71" s="13"/>
    </row>
    <row r="72" ht="47.25" spans="1:3">
      <c r="A72" s="12" t="s">
        <v>465</v>
      </c>
      <c r="B72" s="13" t="s">
        <v>458</v>
      </c>
      <c r="C72" s="13"/>
    </row>
    <row r="73" ht="47.25" spans="1:3">
      <c r="A73" s="12" t="s">
        <v>470</v>
      </c>
      <c r="B73" s="13" t="s">
        <v>458</v>
      </c>
      <c r="C73" s="13"/>
    </row>
    <row r="74" ht="47.25" spans="1:3">
      <c r="A74" s="12" t="s">
        <v>474</v>
      </c>
      <c r="B74" s="13" t="s">
        <v>458</v>
      </c>
      <c r="C74" s="13"/>
    </row>
    <row r="75" ht="47.25" spans="1:3">
      <c r="A75" s="12" t="s">
        <v>485</v>
      </c>
      <c r="B75" s="13" t="s">
        <v>458</v>
      </c>
      <c r="C75" s="13"/>
    </row>
    <row r="76" ht="78.75" spans="1:3">
      <c r="A76" s="12" t="s">
        <v>871</v>
      </c>
      <c r="B76" s="13" t="s">
        <v>458</v>
      </c>
      <c r="C76" s="13"/>
    </row>
    <row r="77" ht="36" customHeight="1" spans="1:3">
      <c r="A77" s="8" t="s">
        <v>920</v>
      </c>
      <c r="B77" s="13" t="s">
        <v>921</v>
      </c>
      <c r="C77" s="13"/>
    </row>
    <row r="78" ht="18" spans="1:3">
      <c r="A78" s="10" t="s">
        <v>922</v>
      </c>
      <c r="B78" s="19"/>
      <c r="C78" s="19"/>
    </row>
    <row r="79" ht="31.5" spans="1:3">
      <c r="A79" s="12" t="s">
        <v>530</v>
      </c>
      <c r="B79" s="13" t="s">
        <v>458</v>
      </c>
      <c r="C79" s="13"/>
    </row>
    <row r="80" ht="47.25" spans="1:3">
      <c r="A80" s="12" t="s">
        <v>535</v>
      </c>
      <c r="B80" s="13" t="s">
        <v>458</v>
      </c>
      <c r="C80" s="13"/>
    </row>
    <row r="81" ht="36" customHeight="1" spans="1:3">
      <c r="A81" s="23" t="s">
        <v>923</v>
      </c>
      <c r="B81" s="24"/>
      <c r="C81" s="24"/>
    </row>
    <row r="82" ht="47.25" spans="1:3">
      <c r="A82" s="12" t="s">
        <v>551</v>
      </c>
      <c r="B82" s="13" t="s">
        <v>458</v>
      </c>
      <c r="C82" s="13"/>
    </row>
    <row r="83" ht="110.25" spans="1:3">
      <c r="A83" s="12" t="s">
        <v>924</v>
      </c>
      <c r="B83" s="13" t="s">
        <v>458</v>
      </c>
      <c r="C83" s="13"/>
    </row>
    <row r="84" ht="63" spans="1:3">
      <c r="A84" s="16" t="s">
        <v>557</v>
      </c>
      <c r="B84" s="13" t="s">
        <v>458</v>
      </c>
      <c r="C84" s="13"/>
    </row>
    <row r="85" ht="47.25" spans="1:3">
      <c r="A85" s="8" t="s">
        <v>925</v>
      </c>
      <c r="B85" s="13"/>
      <c r="C85" s="13"/>
    </row>
    <row r="86" ht="42" customHeight="1" spans="1:3">
      <c r="A86" s="10" t="s">
        <v>926</v>
      </c>
      <c r="B86" s="19"/>
      <c r="C86" s="19"/>
    </row>
    <row r="87" ht="78.75" spans="1:3">
      <c r="A87" s="16" t="s">
        <v>927</v>
      </c>
      <c r="B87" s="13" t="s">
        <v>458</v>
      </c>
      <c r="C87" s="13"/>
    </row>
    <row r="88" ht="47.25" spans="1:3">
      <c r="A88" s="15" t="s">
        <v>565</v>
      </c>
      <c r="B88" s="13" t="s">
        <v>458</v>
      </c>
      <c r="C88" s="13"/>
    </row>
    <row r="89" ht="47.25" spans="1:3">
      <c r="A89" s="16" t="s">
        <v>570</v>
      </c>
      <c r="B89" s="13" t="s">
        <v>458</v>
      </c>
      <c r="C89" s="13"/>
    </row>
    <row r="90" ht="47.25" spans="1:3">
      <c r="A90" s="12" t="s">
        <v>578</v>
      </c>
      <c r="B90" s="13" t="s">
        <v>458</v>
      </c>
      <c r="C90" s="13"/>
    </row>
    <row r="91" ht="63" spans="1:3">
      <c r="A91" s="12" t="s">
        <v>584</v>
      </c>
      <c r="B91" s="13"/>
      <c r="C91" s="13"/>
    </row>
    <row r="92" ht="31.5" spans="1:3">
      <c r="A92" s="12" t="s">
        <v>591</v>
      </c>
      <c r="B92" s="13"/>
      <c r="C92" s="13"/>
    </row>
    <row r="93" ht="47.25" spans="1:3">
      <c r="A93" s="8" t="s">
        <v>595</v>
      </c>
      <c r="B93" s="13"/>
      <c r="C93" s="13"/>
    </row>
    <row r="94" ht="47.25" spans="1:3">
      <c r="A94" s="8" t="s">
        <v>599</v>
      </c>
      <c r="B94" s="13"/>
      <c r="C94" s="13"/>
    </row>
    <row r="95" ht="63" spans="1:3">
      <c r="A95" s="8" t="s">
        <v>928</v>
      </c>
      <c r="B95" s="13"/>
      <c r="C95" s="13"/>
    </row>
    <row r="96" s="2" customFormat="1" spans="1:22">
      <c r="A96" s="3"/>
      <c r="B96" s="25"/>
      <c r="C96" s="2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="2" customFormat="1" spans="1:22">
      <c r="A97" s="3"/>
      <c r="B97" s="25"/>
      <c r="C97" s="2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="2" customFormat="1" spans="1:22">
      <c r="A98" s="3"/>
      <c r="B98" s="25"/>
      <c r="C98" s="2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="2" customFormat="1" spans="1:22">
      <c r="A99" s="3"/>
      <c r="B99" s="25"/>
      <c r="C99" s="2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="2" customFormat="1" spans="1:22">
      <c r="A100" s="3"/>
      <c r="B100" s="25"/>
      <c r="C100" s="2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="2" customFormat="1" spans="1:22">
      <c r="A101" s="3"/>
      <c r="B101" s="25"/>
      <c r="C101" s="2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="2" customFormat="1" spans="1:22">
      <c r="A102" s="3"/>
      <c r="B102" s="25"/>
      <c r="C102" s="2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="2" customFormat="1" spans="1:22">
      <c r="A103" s="3"/>
      <c r="B103" s="25"/>
      <c r="C103" s="2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="2" customFormat="1" spans="1:22">
      <c r="A104" s="3"/>
      <c r="B104" s="25"/>
      <c r="C104" s="2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="2" customFormat="1" spans="1:22">
      <c r="A105" s="3"/>
      <c r="B105" s="25"/>
      <c r="C105" s="2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="2" customFormat="1" spans="1:22">
      <c r="A106" s="3"/>
      <c r="B106" s="25"/>
      <c r="C106" s="2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="2" customFormat="1" spans="1:22">
      <c r="A107" s="3"/>
      <c r="B107" s="25"/>
      <c r="C107" s="2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="2" customFormat="1" spans="1:22">
      <c r="A108" s="3"/>
      <c r="B108" s="25"/>
      <c r="C108" s="2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="2" customFormat="1" spans="1:22">
      <c r="A109" s="3"/>
      <c r="B109" s="25"/>
      <c r="C109" s="2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="2" customFormat="1" spans="1:22">
      <c r="A110" s="3"/>
      <c r="B110" s="25"/>
      <c r="C110" s="2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="2" customFormat="1" spans="1:22">
      <c r="A111" s="3"/>
      <c r="B111" s="25"/>
      <c r="C111" s="2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="2" customFormat="1" spans="1:22">
      <c r="A112" s="3"/>
      <c r="B112" s="25"/>
      <c r="C112" s="2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="2" customFormat="1" spans="1:22">
      <c r="A113" s="3"/>
      <c r="B113" s="25"/>
      <c r="C113" s="2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="2" customFormat="1" spans="1:22">
      <c r="A114" s="3"/>
      <c r="B114" s="25"/>
      <c r="C114" s="2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="2" customFormat="1" spans="1:22">
      <c r="A115" s="3"/>
      <c r="B115" s="25"/>
      <c r="C115" s="2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="2" customFormat="1" spans="1:22">
      <c r="A116" s="3"/>
      <c r="B116" s="25"/>
      <c r="C116" s="2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="2" customFormat="1" spans="1:22">
      <c r="A117" s="3"/>
      <c r="B117" s="25"/>
      <c r="C117" s="2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="2" customFormat="1" spans="1:22">
      <c r="A118" s="3"/>
      <c r="B118" s="25"/>
      <c r="C118" s="2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="2" customFormat="1" spans="1:22">
      <c r="A119" s="3"/>
      <c r="B119" s="25"/>
      <c r="C119" s="2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="2" customFormat="1" spans="1:22">
      <c r="A120" s="3"/>
      <c r="B120" s="25"/>
      <c r="C120" s="2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="2" customFormat="1" spans="1:22">
      <c r="A121" s="3"/>
      <c r="B121" s="25"/>
      <c r="C121" s="2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="2" customFormat="1" spans="1:22">
      <c r="A122" s="3"/>
      <c r="B122" s="25"/>
      <c r="C122" s="2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="2" customFormat="1" spans="1:22">
      <c r="A123" s="3"/>
      <c r="B123" s="25"/>
      <c r="C123" s="2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="2" customFormat="1" spans="1:22">
      <c r="A124" s="3"/>
      <c r="B124" s="25"/>
      <c r="C124" s="2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="2" customFormat="1" spans="1:22">
      <c r="A125" s="3"/>
      <c r="B125" s="25"/>
      <c r="C125" s="2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="2" customFormat="1" spans="1:22">
      <c r="A126" s="3"/>
      <c r="B126" s="25"/>
      <c r="C126" s="2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="2" customFormat="1" spans="1:22">
      <c r="A127" s="3"/>
      <c r="B127" s="25"/>
      <c r="C127" s="2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="2" customFormat="1" spans="1:22">
      <c r="A128" s="3"/>
      <c r="B128" s="25"/>
      <c r="C128" s="2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2:3">
      <c r="B129" s="25"/>
      <c r="C129" s="25"/>
    </row>
    <row r="130" spans="2:3">
      <c r="B130" s="25"/>
      <c r="C130" s="25"/>
    </row>
    <row r="131" spans="2:3">
      <c r="B131" s="25"/>
      <c r="C131" s="25"/>
    </row>
    <row r="132" spans="2:3">
      <c r="B132" s="25"/>
      <c r="C132" s="25"/>
    </row>
    <row r="133" spans="2:3">
      <c r="B133" s="25"/>
      <c r="C133" s="25"/>
    </row>
    <row r="134" spans="2:3">
      <c r="B134" s="25"/>
      <c r="C134" s="25"/>
    </row>
    <row r="135" spans="2:3">
      <c r="B135" s="25"/>
      <c r="C135" s="25"/>
    </row>
    <row r="136" spans="2:3">
      <c r="B136" s="25"/>
      <c r="C136" s="25"/>
    </row>
    <row r="137" spans="2:3">
      <c r="B137" s="25"/>
      <c r="C137" s="25"/>
    </row>
    <row r="138" spans="2:3">
      <c r="B138" s="25"/>
      <c r="C138" s="25"/>
    </row>
    <row r="139" spans="2:3">
      <c r="B139" s="25"/>
      <c r="C139" s="25"/>
    </row>
    <row r="140" spans="2:3">
      <c r="B140" s="25"/>
      <c r="C140" s="25"/>
    </row>
    <row r="141" spans="2:3">
      <c r="B141" s="25"/>
      <c r="C141" s="25"/>
    </row>
    <row r="142" spans="2:3">
      <c r="B142" s="25"/>
      <c r="C142" s="25"/>
    </row>
    <row r="143" spans="2:3">
      <c r="B143" s="25"/>
      <c r="C143" s="25"/>
    </row>
    <row r="146" ht="9" customHeight="1"/>
    <row r="147" hidden="1" spans="2:3">
      <c r="B147" s="25"/>
      <c r="C147" s="25"/>
    </row>
    <row r="148" hidden="1" spans="2:3">
      <c r="B148" s="25"/>
      <c r="C148" s="25"/>
    </row>
    <row r="149" hidden="1" spans="2:3">
      <c r="B149" s="25"/>
      <c r="C149" s="25"/>
    </row>
    <row r="150" hidden="1" spans="2:3">
      <c r="B150" s="25"/>
      <c r="C150" s="25"/>
    </row>
    <row r="151" hidden="1" spans="2:3">
      <c r="B151" s="25"/>
      <c r="C151" s="25"/>
    </row>
    <row r="152" hidden="1" spans="2:3">
      <c r="B152" s="25"/>
      <c r="C152" s="25"/>
    </row>
    <row r="153" hidden="1" spans="2:3">
      <c r="B153" s="25"/>
      <c r="C153" s="25"/>
    </row>
    <row r="154" hidden="1" spans="2:3">
      <c r="B154" s="25"/>
      <c r="C154" s="25"/>
    </row>
    <row r="155" hidden="1" spans="2:3">
      <c r="B155" s="25"/>
      <c r="C155" s="25"/>
    </row>
    <row r="156" hidden="1" spans="2:3">
      <c r="B156" s="25"/>
      <c r="C156" s="25"/>
    </row>
    <row r="157" hidden="1" spans="2:3">
      <c r="B157" s="25"/>
      <c r="C157" s="25"/>
    </row>
    <row r="158" hidden="1" spans="2:3">
      <c r="B158" s="25"/>
      <c r="C158" s="25"/>
    </row>
    <row r="159" spans="2:3">
      <c r="B159" s="25"/>
      <c r="C159" s="25"/>
    </row>
    <row r="161" hidden="1"/>
    <row r="162" hidden="1" spans="2:3">
      <c r="B162" s="25"/>
      <c r="C162" s="25"/>
    </row>
    <row r="163" hidden="1" spans="2:3">
      <c r="B163" s="25"/>
      <c r="C163" s="25"/>
    </row>
    <row r="164" hidden="1" spans="2:3">
      <c r="B164" s="25"/>
      <c r="C164" s="25"/>
    </row>
    <row r="165" spans="2:3">
      <c r="B165" s="25"/>
      <c r="C165" s="25"/>
    </row>
    <row r="175" hidden="1"/>
    <row r="176" hidden="1" spans="2:3">
      <c r="B176" s="25"/>
      <c r="C176" s="25"/>
    </row>
    <row r="177" spans="2:3">
      <c r="B177" s="25"/>
      <c r="C177" s="25"/>
    </row>
  </sheetData>
  <mergeCells count="1">
    <mergeCell ref="A1:C1"/>
  </mergeCells>
  <pageMargins left="0.236220472440945" right="0.236220472440945" top="0.236220472440945" bottom="0.236220472440945" header="0.31496062992126" footer="0.31496062992126"/>
  <pageSetup paperSize="9" scale="49" firstPageNumber="0" fitToHeight="7" orientation="portrait" useFirstPageNumber="1" horizontalDpi="1200" verticalDpi="1200"/>
  <headerFooter>
    <oddFooter>&amp;C&amp;18Страница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Прайс</vt:lpstr>
      <vt:lpstr>КРАСКИ</vt:lpstr>
      <vt:lpstr>МИКРОЦЕМЕНТ, ПОЛИЦЕМЕНТ</vt:lpstr>
      <vt:lpstr>Можно на Фасады и Дерево</vt:lpstr>
      <vt:lpstr>Грунтование, Защита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Якимов</dc:creator>
  <cp:lastModifiedBy>admin</cp:lastModifiedBy>
  <cp:revision>6</cp:revision>
  <dcterms:created xsi:type="dcterms:W3CDTF">2015-01-31T06:08:00Z</dcterms:created>
  <dcterms:modified xsi:type="dcterms:W3CDTF">2025-01-23T11:49:51Z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27113870B874492087C7024F464CA1D5_12</vt:lpwstr>
  </property>
  <property fmtid="{D5CDD505-2E9C-101B-9397-08002B2CF9AE}" pid="3" name="KSOProductBuildVer">
    <vt:lpwstr>1049-12.2.0.19805</vt:lpwstr>
  </property>
</Properties>
</file>